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В ЦИКТ 6-2022\"/>
    </mc:Choice>
  </mc:AlternateContent>
  <xr:revisionPtr revIDLastSave="0" documentId="13_ncr:1_{1789F077-65A6-474D-B627-92BB8DB864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 РТДК 29.11.22 №1189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8" i="14" l="1"/>
  <c r="G108" i="14"/>
  <c r="J78" i="14"/>
  <c r="I78" i="14"/>
  <c r="G78" i="14"/>
  <c r="G130" i="14" l="1"/>
  <c r="K143" i="14"/>
  <c r="K88" i="14"/>
  <c r="M130" i="14"/>
  <c r="L130" i="14"/>
  <c r="J130" i="14"/>
  <c r="I130" i="14"/>
  <c r="K81" i="14"/>
  <c r="K132" i="14" l="1"/>
  <c r="K130" i="14" s="1"/>
  <c r="I74" i="14" l="1"/>
  <c r="M108" i="14" l="1"/>
  <c r="L108" i="14"/>
  <c r="K108" i="14"/>
  <c r="J108" i="14"/>
  <c r="I108" i="14"/>
  <c r="K89" i="14" l="1"/>
  <c r="K36" i="14" l="1"/>
  <c r="K34" i="14"/>
  <c r="K33" i="14"/>
  <c r="M188" i="14" l="1"/>
  <c r="L188" i="14"/>
  <c r="J188" i="14"/>
  <c r="J187" i="14" s="1"/>
  <c r="J186" i="14" s="1"/>
  <c r="J185" i="14" s="1"/>
  <c r="J184" i="14" s="1"/>
  <c r="J183" i="14" s="1"/>
  <c r="I188" i="14"/>
  <c r="I187" i="14" s="1"/>
  <c r="I186" i="14" s="1"/>
  <c r="I185" i="14" s="1"/>
  <c r="I184" i="14" s="1"/>
  <c r="I183" i="14" s="1"/>
  <c r="M187" i="14"/>
  <c r="L187" i="14"/>
  <c r="L186" i="14" s="1"/>
  <c r="L185" i="14" s="1"/>
  <c r="L184" i="14" s="1"/>
  <c r="K187" i="14"/>
  <c r="M186" i="14"/>
  <c r="M185" i="14" s="1"/>
  <c r="M184" i="14" s="1"/>
  <c r="K185" i="14"/>
  <c r="J182" i="14"/>
  <c r="I182" i="14"/>
  <c r="M181" i="14"/>
  <c r="L181" i="14"/>
  <c r="K181" i="14"/>
  <c r="J181" i="14"/>
  <c r="I181" i="14"/>
  <c r="J180" i="14"/>
  <c r="I180" i="14"/>
  <c r="M179" i="14"/>
  <c r="L179" i="14"/>
  <c r="K179" i="14"/>
  <c r="G179" i="14"/>
  <c r="J179" i="14" s="1"/>
  <c r="J178" i="14"/>
  <c r="I178" i="14"/>
  <c r="M177" i="14"/>
  <c r="L177" i="14"/>
  <c r="K177" i="14"/>
  <c r="J177" i="14"/>
  <c r="I177" i="14"/>
  <c r="M175" i="14"/>
  <c r="L175" i="14"/>
  <c r="K175" i="14"/>
  <c r="J175" i="14"/>
  <c r="I175" i="14"/>
  <c r="G175" i="14"/>
  <c r="J174" i="14"/>
  <c r="I174" i="14"/>
  <c r="M173" i="14"/>
  <c r="L173" i="14"/>
  <c r="K173" i="14"/>
  <c r="G173" i="14"/>
  <c r="J173" i="14" s="1"/>
  <c r="J172" i="14" s="1"/>
  <c r="M170" i="14"/>
  <c r="L170" i="14"/>
  <c r="K170" i="14"/>
  <c r="J170" i="14"/>
  <c r="I170" i="14"/>
  <c r="M168" i="14"/>
  <c r="L168" i="14"/>
  <c r="K168" i="14"/>
  <c r="J168" i="14"/>
  <c r="I168" i="14"/>
  <c r="G168" i="14"/>
  <c r="J167" i="14"/>
  <c r="I167" i="14"/>
  <c r="M166" i="14"/>
  <c r="L166" i="14"/>
  <c r="K166" i="14"/>
  <c r="J166" i="14"/>
  <c r="J71" i="14" s="1"/>
  <c r="I166" i="14"/>
  <c r="I71" i="14" s="1"/>
  <c r="M164" i="14"/>
  <c r="L164" i="14"/>
  <c r="K164" i="14"/>
  <c r="J164" i="14"/>
  <c r="I164" i="14"/>
  <c r="G164" i="14"/>
  <c r="K163" i="14"/>
  <c r="K162" i="14" s="1"/>
  <c r="M162" i="14"/>
  <c r="L162" i="14"/>
  <c r="G162" i="14"/>
  <c r="J162" i="14" s="1"/>
  <c r="K160" i="14"/>
  <c r="K159" i="14"/>
  <c r="K158" i="14" s="1"/>
  <c r="M158" i="14"/>
  <c r="L158" i="14"/>
  <c r="J158" i="14"/>
  <c r="G158" i="14"/>
  <c r="M156" i="14"/>
  <c r="M153" i="14" s="1"/>
  <c r="L156" i="14"/>
  <c r="M154" i="14"/>
  <c r="M152" i="14" s="1"/>
  <c r="L154" i="14"/>
  <c r="L152" i="14" s="1"/>
  <c r="K154" i="14"/>
  <c r="K152" i="14" s="1"/>
  <c r="K151" i="14" s="1"/>
  <c r="L153" i="14"/>
  <c r="K153" i="14"/>
  <c r="J153" i="14"/>
  <c r="I153" i="14"/>
  <c r="G153" i="14"/>
  <c r="J152" i="14"/>
  <c r="I152" i="14"/>
  <c r="G152" i="14"/>
  <c r="K147" i="14"/>
  <c r="K146" i="14" s="1"/>
  <c r="M146" i="14"/>
  <c r="L146" i="14"/>
  <c r="J146" i="14"/>
  <c r="I146" i="14"/>
  <c r="G146" i="14"/>
  <c r="K140" i="14"/>
  <c r="M140" i="14"/>
  <c r="L140" i="14"/>
  <c r="J140" i="14"/>
  <c r="I140" i="14"/>
  <c r="G140" i="14"/>
  <c r="M137" i="14"/>
  <c r="L137" i="14"/>
  <c r="K137" i="14"/>
  <c r="J137" i="14"/>
  <c r="I137" i="14"/>
  <c r="I75" i="14" s="1"/>
  <c r="G137" i="14"/>
  <c r="G126" i="14"/>
  <c r="K106" i="14"/>
  <c r="K105" i="14"/>
  <c r="M101" i="14"/>
  <c r="K101" i="14"/>
  <c r="M98" i="14"/>
  <c r="L98" i="14"/>
  <c r="K98" i="14"/>
  <c r="G88" i="14"/>
  <c r="L87" i="14"/>
  <c r="G87" i="14"/>
  <c r="K84" i="14"/>
  <c r="L83" i="14"/>
  <c r="G83" i="14"/>
  <c r="K82" i="14"/>
  <c r="K80" i="14"/>
  <c r="K79" i="14"/>
  <c r="J74" i="14"/>
  <c r="I70" i="14"/>
  <c r="K77" i="14"/>
  <c r="L76" i="14"/>
  <c r="M71" i="14"/>
  <c r="L71" i="14"/>
  <c r="K71" i="14"/>
  <c r="G71" i="14"/>
  <c r="K67" i="14"/>
  <c r="K59" i="14"/>
  <c r="K56" i="14"/>
  <c r="K50" i="14"/>
  <c r="K49" i="14"/>
  <c r="K46" i="14"/>
  <c r="M32" i="14"/>
  <c r="L32" i="14"/>
  <c r="J32" i="14"/>
  <c r="I32" i="14"/>
  <c r="G32" i="14"/>
  <c r="M31" i="14"/>
  <c r="L31" i="14"/>
  <c r="J31" i="14"/>
  <c r="I31" i="14"/>
  <c r="G31" i="14"/>
  <c r="K26" i="14"/>
  <c r="G26" i="14"/>
  <c r="G22" i="14" s="1"/>
  <c r="M22" i="14"/>
  <c r="L22" i="14"/>
  <c r="K22" i="14"/>
  <c r="J22" i="14"/>
  <c r="I22" i="14"/>
  <c r="K20" i="14"/>
  <c r="I20" i="14"/>
  <c r="K15" i="14"/>
  <c r="K13" i="14"/>
  <c r="M11" i="14"/>
  <c r="L11" i="14"/>
  <c r="K11" i="14"/>
  <c r="J11" i="14"/>
  <c r="I11" i="14"/>
  <c r="G11" i="14"/>
  <c r="M10" i="14"/>
  <c r="L10" i="14"/>
  <c r="J10" i="14"/>
  <c r="I10" i="14"/>
  <c r="G10" i="14"/>
  <c r="L30" i="14" l="1"/>
  <c r="L21" i="14" s="1"/>
  <c r="L75" i="14"/>
  <c r="M75" i="14"/>
  <c r="M72" i="14" s="1"/>
  <c r="J70" i="14"/>
  <c r="G74" i="14"/>
  <c r="G70" i="14" s="1"/>
  <c r="M78" i="14"/>
  <c r="J75" i="14"/>
  <c r="J72" i="14" s="1"/>
  <c r="G75" i="14"/>
  <c r="G72" i="14" s="1"/>
  <c r="M9" i="14"/>
  <c r="K78" i="14"/>
  <c r="K74" i="14" s="1"/>
  <c r="L78" i="14"/>
  <c r="K75" i="14"/>
  <c r="K72" i="14" s="1"/>
  <c r="M151" i="14"/>
  <c r="K31" i="14"/>
  <c r="M172" i="14"/>
  <c r="I179" i="14"/>
  <c r="M30" i="14"/>
  <c r="M21" i="14" s="1"/>
  <c r="L151" i="14"/>
  <c r="K172" i="14"/>
  <c r="L9" i="14"/>
  <c r="M74" i="14"/>
  <c r="M70" i="14" s="1"/>
  <c r="L72" i="14"/>
  <c r="K32" i="14"/>
  <c r="K30" i="14" s="1"/>
  <c r="K21" i="14" s="1"/>
  <c r="L172" i="14"/>
  <c r="K10" i="14"/>
  <c r="K9" i="14" s="1"/>
  <c r="L74" i="14"/>
  <c r="L70" i="14" s="1"/>
  <c r="I162" i="14"/>
  <c r="I72" i="14" s="1"/>
  <c r="I173" i="14"/>
  <c r="I172" i="14" s="1"/>
  <c r="G172" i="14"/>
  <c r="M69" i="14" l="1"/>
  <c r="K70" i="14"/>
  <c r="K73" i="14"/>
  <c r="M73" i="14"/>
  <c r="L69" i="14"/>
  <c r="L73" i="14"/>
  <c r="K69" i="14"/>
</calcChain>
</file>

<file path=xl/sharedStrings.xml><?xml version="1.0" encoding="utf-8"?>
<sst xmlns="http://schemas.openxmlformats.org/spreadsheetml/2006/main" count="1185" uniqueCount="292">
  <si>
    <t>Код основ-ного меро-приятия</t>
  </si>
  <si>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</si>
  <si>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</si>
  <si>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</si>
  <si>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мероприятия</t>
  </si>
  <si>
    <t>Ед. изм.</t>
  </si>
  <si>
    <t>Плановое значение</t>
  </si>
  <si>
    <t>х</t>
  </si>
  <si>
    <t>×</t>
  </si>
  <si>
    <t>План реализации</t>
  </si>
  <si>
    <t>2022 год</t>
  </si>
  <si>
    <t>2023 год</t>
  </si>
  <si>
    <t>01</t>
  </si>
  <si>
    <t>Протяженность отремонтированных улиц и дорог</t>
  </si>
  <si>
    <t>км</t>
  </si>
  <si>
    <t>Капитальный ремонт (ремонт) автомобильных дорог общего пользования местного значения (в том числе проектирование)</t>
  </si>
  <si>
    <t>Наименование показателя</t>
  </si>
  <si>
    <t>МКУ "ГДСР"</t>
  </si>
  <si>
    <t>Капитальный ремонт ул.Транспортная в г.Калининраде</t>
  </si>
  <si>
    <t>Капитальный ремонт ул.Судостроительная в г.Калининграде</t>
  </si>
  <si>
    <t>Капитальный ремонт ул.П.Морозова в г.Калининграде</t>
  </si>
  <si>
    <t>единиц</t>
  </si>
  <si>
    <t>02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</si>
  <si>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</si>
  <si>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Протяженность построенных и реконструированных улиц и дорог</t>
  </si>
  <si>
    <t>км.</t>
  </si>
  <si>
    <t>Приобретение специализированных информационных услуг</t>
  </si>
  <si>
    <t>Комплект документов</t>
  </si>
  <si>
    <t xml:space="preserve">Лабораторно-аналитические работы по отбору и анализу качества природных вод </t>
  </si>
  <si>
    <t>Комплект проектной документации</t>
  </si>
  <si>
    <t>Строительство ул. Денисова в г. Калининграде</t>
  </si>
  <si>
    <t>Реконструкция ул.Б. Окружная 3-я в г. Калининграде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</si>
  <si>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</si>
  <si>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Строительство ул. Благовещенской в г. Калининграде</t>
  </si>
  <si>
    <t>Реконструкция перекрестка ул. Ген. Челнокова - ул. Украинская в г. Калининграде</t>
  </si>
  <si>
    <t>КГХиС</t>
  </si>
  <si>
    <t>1</t>
  </si>
  <si>
    <t>Реконструкция ул. Рассветной  в г.Калининграде (1 этап)</t>
  </si>
  <si>
    <t>Реконструкция ул. Карташева  в г. Калининграде</t>
  </si>
  <si>
    <t>Реконструкция ул. Катина в г.Калининграде</t>
  </si>
  <si>
    <t>Строительство улично-дорожной сети в Восточном жилом районе г. Калининграде</t>
  </si>
  <si>
    <t>Реконструкция Советсткого проспекта  от ул. Марш. Борзова до ул. Габайдулина в г. Калининграде</t>
  </si>
  <si>
    <t>Реконструкция разводного моста через реку Преголь на участке Калининград-Советск Калининградской железной дороги. Этап 2. Автодорожный мост и подходы к нему</t>
  </si>
  <si>
    <t>КМИиЗР</t>
  </si>
  <si>
    <t>03</t>
  </si>
  <si>
    <t xml:space="preserve">Осуществление дорожной деятельности в отношении автомобильных дорог местного значения </t>
  </si>
  <si>
    <t>Капитальный ремонт дороги по ул. Ген. Соммера (от ул. Рокоссовского до ул. Пролетарская), дороги по ул. Рокоссовского (от ул. Ген. Соммера до ул. Проф. Севастьянова) в г. Калининграде</t>
  </si>
  <si>
    <t>Капитальный ремонт улиц Запорожской и Днепропетровской в г. Калининграде</t>
  </si>
  <si>
    <t>Комплект  документации</t>
  </si>
  <si>
    <t>Количество дорог</t>
  </si>
  <si>
    <t>Текущий ремонт и содержание автомобильных дорог общего пользования</t>
  </si>
  <si>
    <t>Протяженность дорог</t>
  </si>
  <si>
    <t>Установка, модернизация и ремонт технических средств организации дорожного движения</t>
  </si>
  <si>
    <t>Количество улиц</t>
  </si>
  <si>
    <t>Расходы на приобретение прочего муниципального имущества</t>
  </si>
  <si>
    <t>Количество  остановочных павильонов</t>
  </si>
  <si>
    <t>Приобретение, установка и модернизация остановочных павильонов</t>
  </si>
  <si>
    <t>Протяженность отремонтированных дорог</t>
  </si>
  <si>
    <t>КРДТИ</t>
  </si>
  <si>
    <t>Финансовая аренда (лизинг) транспортных средств и спецтехники</t>
  </si>
  <si>
    <t>Количество техники</t>
  </si>
  <si>
    <t>Количество  техники</t>
  </si>
  <si>
    <t>Уборка объектов улично-дорожной сети</t>
  </si>
  <si>
    <t>Площадь объектов улично-дорожной сети</t>
  </si>
  <si>
    <t>кв. м</t>
  </si>
  <si>
    <t>Уборка улично-дорожной сети, мостов и остановочных пунктов</t>
  </si>
  <si>
    <t>04</t>
  </si>
  <si>
    <t>Организация транспортного обслуживания населения в границах городского округа</t>
  </si>
  <si>
    <t>Объем работ по маршрутам</t>
  </si>
  <si>
    <t>тыс.км</t>
  </si>
  <si>
    <t>Работы, связанные с осуществлением регулярных перевозок пассажиров и багажа  наземным  электрическим транспортом по регулируемым тарифам</t>
  </si>
  <si>
    <t>МКУ "ЦОДИПП"</t>
  </si>
  <si>
    <t>Перевозка пассажиров  и багажа наземным электрическим транспортом по регулируемым тарифам</t>
  </si>
  <si>
    <t>Работы, связанные с осуществлением регулярных перевозок пассажиров и багажа  наземным автомобильным  транспортом по регулируемым тарифам</t>
  </si>
  <si>
    <t>Регулярные перевозки пассажиров и багажа наземным автомобильным транспортом по регулируемым тарифам</t>
  </si>
  <si>
    <t>Обеспечение функционирования автоматизированной системы проезда</t>
  </si>
  <si>
    <t xml:space="preserve">Количество функционирующих систем </t>
  </si>
  <si>
    <t xml:space="preserve">Обеспечение функционирования автоматической системы проезда </t>
  </si>
  <si>
    <t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</t>
  </si>
  <si>
    <t>Количество граждан, получателей льготы</t>
  </si>
  <si>
    <t>человек</t>
  </si>
  <si>
    <t xml:space="preserve"> Перевозка граждан отдельных категорий в городском округе "Город Калининград", в т.ч.:  федеральных и региональных льготников;  пенсионеров по старости, не имеющих льгот по федеральному и региональному законодательству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</si>
  <si>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</si>
  <si>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Финансовая  аренда (лизинг)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</si>
  <si>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Строительство ул. Горчакова (от ул. Ген. Челнокова до ул. Согласия) в г. Калининграде</t>
  </si>
  <si>
    <t>Строительство проезда от улицы Тихоокеанской к улице Спасателей в городе Калининграде Калининградской области</t>
  </si>
  <si>
    <t>Строительство улицы Тихоокеанской в городе Калининграде Калининградской области,включая вынос (переустройство) двухцепного участка ВЛ 15-99, ВЛ 15-101</t>
  </si>
  <si>
    <t>Строительство эстакады с устройством инженерных сетей по ул. А. Суворова в г. Калининграде</t>
  </si>
  <si>
    <t>0</t>
  </si>
  <si>
    <t>Капитальный ремонт подходов к путепроводу по ул. А. Суворова в г. Калининграде</t>
  </si>
  <si>
    <t>Капитальный ремонт ул. Емельянова-Энергетиков в г. Калининграде</t>
  </si>
  <si>
    <t>Капитальный ремонт проезда к яхт-клубу  в микрорайоне Прибрежный г. Калининград</t>
  </si>
  <si>
    <t>Капитальный ремонт дороги к объекту рекреации "пляж в мкр. Прибрежный" от ул. Воскресенской до территории городских лесов с устройством тротуара в г. Калининграде</t>
  </si>
  <si>
    <t>Капитальный ремонт ул. Радищева от пр-та Победы до ул. Вагоностроительной в г. Калининграде</t>
  </si>
  <si>
    <t>Капитальный ремонт ул. Театральная от Гвардейского пр-та до Ленинского пр-та в г. Калининграде</t>
  </si>
  <si>
    <t>Разработка проектно-сметной документации по объекту "Капитальный ремонт ул. Косм. Пацаева в г. Калининграде"</t>
  </si>
  <si>
    <t>Обустройство разворотной площадки и парковки, примыкающей к СК "Янтарный" по ул. Согласия в г. Калининграде</t>
  </si>
  <si>
    <t>Ремонт тротуаров по ул. Чкалова в г. Калининграде</t>
  </si>
  <si>
    <t>Диагностика автомобильныъ дорог</t>
  </si>
  <si>
    <t>Лабораторное сопровождение входного, операционного, приемочного контроля СМР</t>
  </si>
  <si>
    <t>Проверка достоверности сметной стоимости объектов УДС</t>
  </si>
  <si>
    <t>Строительство ул. Юбилейной в г. Калининграде</t>
  </si>
  <si>
    <t>муниципальной программы «Развитие дорожно-транспортного комплекса городского округа "Город Калининград"» на 2022 год и плановый период 2023 - 2024гг.</t>
  </si>
  <si>
    <t>2024 год</t>
  </si>
  <si>
    <t>Строительство ул. Велосипедная дорога в г. Калининграде</t>
  </si>
  <si>
    <t>Строительство ул. Фрегатной в г. Калининграде</t>
  </si>
  <si>
    <t>Строительство участка дороги от ул. Д. Донского до наб. Правая в г. Калининграде</t>
  </si>
  <si>
    <t>Реконструкция участка проспекта Победы от улицы Кутузова до улицы Радищева в г. Калининграде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</si>
  <si>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</si>
  <si>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Реконструкция ул. Аллея Смелых в г. Калининграде, Калининградская область</t>
  </si>
  <si>
    <t>Строительство ул. Героя России Мариенко в г. Калининграде</t>
  </si>
  <si>
    <t>Строительство улицы Понартской с транспортными развязками в г. Калининграде (от ул. Аллея Смелых до ул. У. Громовой)</t>
  </si>
  <si>
    <t>Капитальный ремонт ул. Красной (от пр. Мира до ул. Маршала Борзова) в г. Калининграде</t>
  </si>
  <si>
    <t>498</t>
  </si>
  <si>
    <t xml:space="preserve">Капитальный ремонт ул. Войнич в г. Калининграде </t>
  </si>
  <si>
    <t>Капитальный ремонт ул. Брамса в г. Калининграде</t>
  </si>
  <si>
    <t>Капитальный ремонт тротуаров по ул. Лесопильная (от д.103 по ул Литовский Вал до д.72 по ул. Лесопильная) с устройством заезда на парковкув г. Калининграде</t>
  </si>
  <si>
    <t>4,39</t>
  </si>
  <si>
    <t>1,28</t>
  </si>
  <si>
    <t>%</t>
  </si>
  <si>
    <t>налоговая ставка</t>
  </si>
  <si>
    <t>3,7</t>
  </si>
  <si>
    <t>Установка, модернизация и ремонт технических средств организации дорожного движения (электроэнергия)</t>
  </si>
  <si>
    <t>49130</t>
  </si>
  <si>
    <t>49121</t>
  </si>
  <si>
    <t>49123</t>
  </si>
  <si>
    <t>49124</t>
  </si>
  <si>
    <t>49473</t>
  </si>
  <si>
    <t>49416</t>
  </si>
  <si>
    <t>49418</t>
  </si>
  <si>
    <t>49443</t>
  </si>
  <si>
    <t>49440</t>
  </si>
  <si>
    <t>49439</t>
  </si>
  <si>
    <t>49411</t>
  </si>
  <si>
    <t>49412</t>
  </si>
  <si>
    <t>49413</t>
  </si>
  <si>
    <t>49414</t>
  </si>
  <si>
    <t>49444</t>
  </si>
  <si>
    <t>49417</t>
  </si>
  <si>
    <t>49445</t>
  </si>
  <si>
    <t>49482</t>
  </si>
  <si>
    <t>49474</t>
  </si>
  <si>
    <t>49462</t>
  </si>
  <si>
    <t>49424</t>
  </si>
  <si>
    <t>49465</t>
  </si>
  <si>
    <t>49464</t>
  </si>
  <si>
    <t>49463</t>
  </si>
  <si>
    <t>49415</t>
  </si>
  <si>
    <t>49419</t>
  </si>
  <si>
    <t>49476</t>
  </si>
  <si>
    <t>49461</t>
  </si>
  <si>
    <t>49491</t>
  </si>
  <si>
    <t>Разработка раздела проектной документации "Переустройство кабельной канализации связи ООО "Связьинформ" по объекту: "Капитальный ремонт ул. Емельянова- ул. Энергетиков в г. Калининграде"</t>
  </si>
  <si>
    <t xml:space="preserve">Разработка проектной документации по объекту: «Капитальный ремонт путепровода по ул. Киевская (Садовая) через железнодорожные пути в г. Калининграде». </t>
  </si>
  <si>
    <t>Разработка проектной документации по объекту: «Капитальный ремонт путепровода по ул. Парковая аллея через железнодорожные пути (на км 8+175 Калининград-Советск) в г. Калининграде»</t>
  </si>
  <si>
    <t xml:space="preserve">Работы по разработке проектной документации по объекту «Капитальный ремонт ул. Ломоносова и пер. Ломоносова  в г. Калининграде» </t>
  </si>
  <si>
    <t>Разработка проектной документации по объекту "Капитальный ремонт ул.Тенистая аллея от дома №50 В до ул. Б.Окружная в г.Калининграде</t>
  </si>
  <si>
    <t>Изготовление исполнительных геодезических съемок, кадастровые работы по изготовлению технических планов, выдача ТУ и подготовка межевых планов</t>
  </si>
  <si>
    <t>Разработка проектной документации по объекту "Ремонт моста "Мост с рельефами на парапетах" на ул. Брамса в г. Калининграде"</t>
  </si>
  <si>
    <t xml:space="preserve"> Разработка проектной документации на инженерно-техническое оснащение объектов транспортной инфраструктуры: «Мост «Медовый», Мост «Деревянный». </t>
  </si>
  <si>
    <t>49131</t>
  </si>
  <si>
    <t>49132</t>
  </si>
  <si>
    <t xml:space="preserve"> Разработка разделов проектной документации на переустройство электрических сетей по объектам: "Капитальный ремонт дороги к объекту рекреации "пляж в мкр. Прибрежный" от ул. Воскресенской до территории городских лесов с устройством тротуара  в г. Калининграде" и "Капитальный ремонт пер. Заводской от ул. Заводской до ул. Воскресенской в г. Калининграде"</t>
  </si>
  <si>
    <t>Ремонт тротуара на участке от моста Деревянный до моста Медовый</t>
  </si>
  <si>
    <t>49448</t>
  </si>
  <si>
    <t>49125</t>
  </si>
  <si>
    <t>3</t>
  </si>
  <si>
    <t>Научно-исследовательские, опытно-конструкторские и технологические работы</t>
  </si>
  <si>
    <t>Капитальный ремонт ул. Автомобильной в г. Калининграде</t>
  </si>
  <si>
    <t>Проведение государственной экспертизы проектной документации и результатов инженерных изысканий с одновременной проверкой достоверности определения сметной стоимости по объекту "Капитальный ремонт ул.Сызранская"</t>
  </si>
  <si>
    <t>Проведение государственной экспертизы проектной документации и результатов инженерных изысканий с одновременной проверкой достоверности определения сметной стоимости по объекту "Капитальный ремонт ул.Ломоносова и пер.Ломоносова"</t>
  </si>
  <si>
    <t>количество объектов</t>
  </si>
  <si>
    <t>Количество контрактов</t>
  </si>
  <si>
    <t>Комплекс кадастровых работ по изготовлению технических планов по объекту: "Строительство улично-дорожной сети в Восточном жилом районе г. Калининграда"</t>
  </si>
  <si>
    <t>Комплекс кадастровых работ по изготовлению технических планов по объекту: "Реконструкция ул. Катина в г. Калининграде"</t>
  </si>
  <si>
    <t>Комплекс кадастровых работ по изготовлению технических планов по объекту: "Реконструкция ул. Карташева в г. Калининграде"</t>
  </si>
  <si>
    <t>4</t>
  </si>
  <si>
    <t>Технический план</t>
  </si>
  <si>
    <t>9</t>
  </si>
  <si>
    <t>Комплекс кадастровых работ по изготовлению технических планов по объекту: "Реконструкция ул. Рассветной в Калининграде"</t>
  </si>
  <si>
    <t>5</t>
  </si>
  <si>
    <t>договор</t>
  </si>
  <si>
    <t>Строительство ул. Генерала Лучинского в г. Калининграде</t>
  </si>
  <si>
    <t>Строительство ул. Закатной и участка ул. Арсенальной от ул. Закатной до ул. Краснокаменной в г. Калининграде</t>
  </si>
  <si>
    <t>Капитальные вложения в объекты муниципальной собственности</t>
  </si>
  <si>
    <t>Капитальный ремонт пер. Старокаменный в г. Калининграде</t>
  </si>
  <si>
    <t>Капитальный ремонт ул. Ген. Галицкого в г. Калининграде</t>
  </si>
  <si>
    <t>Капитальный ремонт тротуара по пр-ту Победы от входа в парк "Центральный" до ул. Пушкина, с обустройством автобусной остановки в г. Калининграде</t>
  </si>
  <si>
    <t>Капитальный ремонт ул. Фрунзе от кольцевого движения до ул. 9 Апреля в г. Калининграде</t>
  </si>
  <si>
    <t>Капитальный ремонт ул. Косм. Пацаева в г. Калининграде</t>
  </si>
  <si>
    <t>Капитальный ремонт проезда от Старопрегольской наб. до ул. Эпроновской в г. Калининграде</t>
  </si>
  <si>
    <t>Разработка проектно-сметной документации капитального ремонта</t>
  </si>
  <si>
    <t>РЕМОНТ</t>
  </si>
  <si>
    <t>Разработка проектно-сметной документации ремонта</t>
  </si>
  <si>
    <t>Проведение государственной экспертизы по объекту: "Капитальный ремонт путепровода по ул. Парковая аллея в г. Калининграде"</t>
  </si>
  <si>
    <t>Проведение государственной экспертизы по объекту: "Капитальный ремонт путепровода по ул. Киевская (Садовая) в г. Калининграде"</t>
  </si>
  <si>
    <t>КАПИТАЛЬНЫЙ РЕМОНТ</t>
  </si>
  <si>
    <t>49120</t>
  </si>
  <si>
    <t>49122</t>
  </si>
  <si>
    <t>48160</t>
  </si>
  <si>
    <t>48161</t>
  </si>
  <si>
    <t>48303</t>
  </si>
  <si>
    <t>48301</t>
  </si>
  <si>
    <t>Количество автобусов, трамваев</t>
  </si>
  <si>
    <t>49190</t>
  </si>
  <si>
    <t>Субсидии в целях приобретения нефинансовых активов</t>
  </si>
  <si>
    <t>Развитие и укрепление материально-технической базы учреждений в целях развития улично-дорожной сети</t>
  </si>
  <si>
    <t>49301</t>
  </si>
  <si>
    <t>Субсидия на финансовое обеспечение затрат на проведение работ по восстановлению трамвайных линий на территории городского округа «Город Калининград»</t>
  </si>
  <si>
    <t>Восстановление трамвайных линий на территории городского округа «Город Калининград»</t>
  </si>
  <si>
    <t>0,32</t>
  </si>
  <si>
    <t>48302</t>
  </si>
  <si>
    <t>Субсидия на возмещения недополученных доходов юридическим лицам, индивидуальным предпринимателям при приеме к оплате по муниципальным маршрутам регулярных перевозок городского округа «Город Калининград» Транспортных карт</t>
  </si>
  <si>
    <t>Субсидии на возмещение недополученных доходов при приеме к оплате Транспортных карт</t>
  </si>
  <si>
    <t>Количество поездок</t>
  </si>
  <si>
    <t>308948</t>
  </si>
  <si>
    <t>538,25</t>
  </si>
  <si>
    <t xml:space="preserve">Капитальные вложения в объекты муниципальной собственности </t>
  </si>
  <si>
    <t>Сумма финансового обеспечения по годам реализации, тыс. руб.</t>
  </si>
  <si>
    <t>49123, 49125</t>
  </si>
  <si>
    <t>Мероприятия по капитальному ремонту (экспертиза)</t>
  </si>
  <si>
    <t>Комплект рабочей документации</t>
  </si>
  <si>
    <t>Капитальный ремонт и ремонт автомобильных дорог общего пользования</t>
  </si>
  <si>
    <t>количество наблюдений и прведение лабораторно-аналитических работ</t>
  </si>
  <si>
    <t>Закупка энергетических ресурсов</t>
  </si>
  <si>
    <t xml:space="preserve">Ремонт и текущее содержание остановочных пунктов </t>
  </si>
  <si>
    <t xml:space="preserve"> Уплата налога на имущество организаций и  земельного налога</t>
  </si>
  <si>
    <t>Количество соглашений</t>
  </si>
  <si>
    <t>Бортовое навигационное оборудование</t>
  </si>
  <si>
    <t>49133</t>
  </si>
  <si>
    <t>Региональный проект "Региональная и местная дорожная сеть"</t>
  </si>
  <si>
    <t>Капитальный ремонт ул. Ген. Челнокова с обустройством пешеходной и велосипедной дорожек в г. Калининграде</t>
  </si>
  <si>
    <t>Количество оборудования</t>
  </si>
  <si>
    <t>Срок реализации</t>
  </si>
  <si>
    <t>Устройство парковочных мест по пер. Рассветный в г. Калининграде</t>
  </si>
  <si>
    <t>Обеспечение безопасности дорожного движения на улично-дорожной сети</t>
  </si>
  <si>
    <t>6</t>
  </si>
  <si>
    <t>Мероприятия по ремонту и капитальному ремонту</t>
  </si>
  <si>
    <t>Выполнение работ по перекладке стального газопровода низкого давления на объекте: "г. Калининград, ул. Судостроительная", в рамках реализации объекта: "Капитальный ремонт ул. ул. Судостроительная в г. Калининграде"</t>
  </si>
  <si>
    <t>Количество  остановочных пунктов и количество вывесок, количество урн</t>
  </si>
  <si>
    <t>18</t>
  </si>
  <si>
    <t>Устройство пешеходных переходов по ул. Книжной от МАОУ СОШ№3 и устройство тротуара и парковки по нечетной стороне ул. Книжной от пл. Октябрьская до ул. П. Морозова в г. Калининграде</t>
  </si>
  <si>
    <t>48304</t>
  </si>
  <si>
    <t>48305</t>
  </si>
  <si>
    <t>Выполнение работ по капитальному ремонту контакной сети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</si>
  <si>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</si>
  <si>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0,2</t>
  </si>
  <si>
    <t>Субсидии на возмещение и (или) финансовое обеспечение затрат, связанных с фактическим получением движимого имущества, переданного в безвозмездное пользование городскому округу</t>
  </si>
  <si>
    <t>20</t>
  </si>
  <si>
    <t>Количество автобусов</t>
  </si>
  <si>
    <t>Возмещение затрат, связанных с транспортировкой и хранением движимого имущества</t>
  </si>
  <si>
    <t>Разработка разделов проектной документации на переустройство водоснабжения и водоотведения по объектам «Капитальный ремонт перекрестка ул. Алданской и ул. Берестяной  в г. Калининграде» и "Капитальный ремонт пер. Старокаменный в г. Калининграде"</t>
  </si>
  <si>
    <t>Работы по ремонту методом холодной регенерации ул. Флоренского, ул. Автомобильная- ул. Главная, Московский пр-т 68 в г. Калининграде в 2022г.</t>
  </si>
  <si>
    <t>Разработка проектной  документации по капитальному ремонту ул.Сызранская в г. Калининграде</t>
  </si>
  <si>
    <t>Устройство тротуара на участке пр-та Мира от дома №2 по ул Штурвальной до ул Химической" в г. Калининграде.</t>
  </si>
  <si>
    <t>Работы по проектированию объекта капитального строительства «Капитальный ремонт ул. Сурикова от ул. Пирогова до границ городского округа «Город Калининград», в том числе экспертиза.</t>
  </si>
  <si>
    <t>Разработка проектно-сметной документации по объекту "Капитальный ремонт ул. Воздушная в г. Калининграде", в том числе экспертиза.</t>
  </si>
  <si>
    <t>Работы по проектированию объекта капитального строительства «Капитальный ремонт ул. Орудийная от ул. Аэропортная   до границ городского округа «Город Калининград», в том числе экспертиза.</t>
  </si>
  <si>
    <t>Разработка раздела проектной документации "Устройство дополнительного пешеходного освещения" по объекту "Капитальный ремонт ул. Театральная от Гвардейского пр-та до Ленинского пр-та в г. Калининграде "</t>
  </si>
  <si>
    <t>Устройство разворота на Балтийском шоссе в г. Калининграде</t>
  </si>
  <si>
    <t>Ремонт перекрестка ул. Аллея Смелых - ул. Дзержинского, ул. Аллея Смелых - ул. Мукомольная   в г. Калининграде</t>
  </si>
  <si>
    <t>Разработка проектно-сметной документации по  объекту "Обустройство парковки на ул. Юношеская (з.у. 39:15:121801:608)  в г. Калининграде"</t>
  </si>
  <si>
    <t>Разработка проектно-сметной документации по  объекту "Обустройство парковки на ул. Пролетарской-пр-зд. Озерный (з.у. 39:15:131843:24) в г. Калининграде"</t>
  </si>
  <si>
    <t>Разработка проектно-сметной документации по  объекту "Обустройство парковок на ул. Железнодорожной (з.у. 39:15:150517:245, з.у. 39:15:150517:246, з.у.39:15:150517:224 ) в г. Калининграде"</t>
  </si>
  <si>
    <t>49496</t>
  </si>
  <si>
    <t>Проведение проверки достоверности сметной стоимости проектно-изыскательских работ по объекту: "Реконструкция ул. Интернациональной в г. Калининграде"</t>
  </si>
  <si>
    <t>49497</t>
  </si>
  <si>
    <t>Проведение проверки достоверности сметной стоимости проектно-изыскательских работ по объекту: "Реконструкция ул. Литовский вал в г. Калининграде"</t>
  </si>
  <si>
    <t>Обустройство светофорных объектов источниками бесперебойного питания, обустройство пешеходных переходов, совмещенными искусственными неровностями из асфальтобетона, обустройство дублирующими дорожными знаками</t>
  </si>
  <si>
    <t>Заключение достоверности смктной стоимости</t>
  </si>
  <si>
    <t>Капитальный ремонт  ул. Рыбников в г. Калининграде</t>
  </si>
  <si>
    <t>Устройство проезжей части от проспекта Калинина до ул. Железнодорожной (ориентир Южный вокзал) в г. Калининграде</t>
  </si>
  <si>
    <t>Обустройство пешеходного тротуара и накопительной площадки перед пешеходным переходом по Ленинскому проспекту со стороны ТЦ "Европа"</t>
  </si>
  <si>
    <t>количество объектов, количество соглашений</t>
  </si>
  <si>
    <t>Единиц</t>
  </si>
  <si>
    <t>ВСЕГО</t>
  </si>
  <si>
    <t>X</t>
  </si>
  <si>
    <t xml:space="preserve">Капитальный ремонт (ремонт) автомобильных дорог общего пользования местного значения </t>
  </si>
  <si>
    <t>192</t>
  </si>
  <si>
    <t>Технический план, лабораторные испытания</t>
  </si>
  <si>
    <t>Обустройство парковочных мест ул. Емельянова, 156 "Школа № 26" в г. Калининграде</t>
  </si>
  <si>
    <t>Устройство заездного кармана по ул. Емельянова. 256 Б в г. Калининграде</t>
  </si>
  <si>
    <t>Разработка проектной документации по объекту "Капитальный ремонт Ленинского пр. от ул. Багратиона до пр. Калинина в г. Калининграде", в том числе экспертиза.</t>
  </si>
  <si>
    <t>Разработка проектной документации по объекту "Капитальный ремонт ул.Багратиона от Ленинского пр. до ул. Железнодорожной в г. Калининграде", в том числе экспертиза.</t>
  </si>
  <si>
    <t>Разработка проектной документации по объекту "Капитальный ремонт ул. Добролюбова в г. Калининграде", в том числе экспертиза.</t>
  </si>
  <si>
    <t>Разработка проектной документации по объекту "Капитальный ремонт ул. Менделеева в г. Калининграде", в том числе экспертиза.</t>
  </si>
  <si>
    <t>Разработка проектной документации по объекту "Капитальный ремонт ул. Красносельская в г. Калининграде", в том числе экспертиза.</t>
  </si>
  <si>
    <t>Разработка проектной документации по объекту "Капитальный ремонт ул. Белинского в г. Калининграде", в том числе экспертиза.</t>
  </si>
  <si>
    <t>Устройство заездного кармана по ул. Новгородская в г. Калининграде</t>
  </si>
  <si>
    <t>Ремонт гидравлического оборудования пролетного строения моста "Юбилейный"</t>
  </si>
  <si>
    <t>Ремонт тротуара у школы №2 по ул. Ю. Гагарина в г. Калининграде</t>
  </si>
  <si>
    <t>36229,6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</si>
</sst>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\ yyyy;@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97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4" fontId="6" fillId="2" borderId="22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left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" fontId="8" fillId="2" borderId="24" xfId="0" applyNumberFormat="1" applyFont="1" applyFill="1" applyBorder="1" applyAlignment="1">
      <alignment horizontal="center" vertical="center" wrapText="1"/>
    </xf>
    <xf numFmtId="164" fontId="13" fillId="2" borderId="24" xfId="0" applyNumberFormat="1" applyFont="1" applyFill="1" applyBorder="1" applyAlignment="1">
      <alignment horizontal="left" vertical="center" wrapText="1"/>
    </xf>
    <xf numFmtId="4" fontId="8" fillId="2" borderId="24" xfId="0" applyNumberFormat="1" applyFont="1" applyFill="1" applyBorder="1" applyAlignment="1">
      <alignment horizontal="center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49" fontId="6" fillId="2" borderId="19" xfId="0" applyNumberFormat="1" applyFont="1" applyFill="1" applyBorder="1" applyAlignment="1">
      <alignment horizontal="center" vertical="center" wrapText="1"/>
    </xf>
    <xf numFmtId="4" fontId="6" fillId="2" borderId="20" xfId="0" applyNumberFormat="1" applyFont="1" applyFill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left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1" fontId="8" fillId="0" borderId="24" xfId="0" applyNumberFormat="1" applyFont="1" applyBorder="1" applyAlignment="1">
      <alignment horizontal="center" vertical="center" wrapText="1"/>
    </xf>
    <xf numFmtId="164" fontId="13" fillId="0" borderId="24" xfId="0" applyNumberFormat="1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25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164" fontId="10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3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" fontId="12" fillId="0" borderId="10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left" vertical="top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3" fontId="13" fillId="0" borderId="24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4" fontId="13" fillId="0" borderId="2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4" fontId="0" fillId="0" borderId="0" xfId="0" applyNumberFormat="1" applyAlignment="1">
      <alignment vertical="top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49" fontId="6" fillId="0" borderId="5" xfId="0" applyNumberFormat="1" applyFont="1" applyBorder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3" fontId="8" fillId="2" borderId="8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left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right" vertical="center" wrapText="1"/>
    </xf>
    <xf numFmtId="49" fontId="8" fillId="0" borderId="30" xfId="0" applyNumberFormat="1" applyFont="1" applyBorder="1" applyAlignment="1">
      <alignment horizontal="right" vertical="center" wrapText="1"/>
    </xf>
    <xf numFmtId="49" fontId="8" fillId="0" borderId="31" xfId="0" applyNumberFormat="1" applyFont="1" applyBorder="1" applyAlignment="1">
      <alignment horizontal="right" vertical="center" wrapText="1"/>
    </xf>
    <xf numFmtId="0" fontId="13" fillId="2" borderId="12" xfId="0" applyFont="1" applyFill="1" applyBorder="1" applyAlignment="1">
      <alignment horizontal="right" vertical="center" wrapText="1"/>
    </xf>
    <xf numFmtId="0" fontId="13" fillId="2" borderId="13" xfId="0" applyFont="1" applyFill="1" applyBorder="1" applyAlignment="1">
      <alignment horizontal="right" vertical="center" wrapText="1"/>
    </xf>
    <xf numFmtId="0" fontId="13" fillId="2" borderId="14" xfId="0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righ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right" vertical="center" wrapText="1"/>
    </xf>
    <xf numFmtId="0" fontId="13" fillId="2" borderId="27" xfId="0" applyFont="1" applyFill="1" applyBorder="1" applyAlignment="1">
      <alignment horizontal="right" vertical="center" wrapText="1"/>
    </xf>
    <xf numFmtId="0" fontId="13" fillId="2" borderId="28" xfId="0" applyFont="1" applyFill="1" applyBorder="1" applyAlignment="1">
      <alignment horizontal="righ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10 2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188"/>
  <sheetViews>
    <sheetView tabSelected="1" topLeftCell="D1" workbookViewId="0">
      <selection activeCell="O9" sqref="O9:Q9"/>
    </sheetView>
  </sheetViews>
  <sheetFormatPr defaultRowHeight="15" x14ac:dyDescent="0.25"/>
  <cols>
    <col min="1" max="1" width="10.7109375" customWidth="1"/>
    <col min="2" max="2" width="10.42578125" customWidth="1"/>
    <col min="3" max="3" width="15" customWidth="1"/>
    <col min="4" max="4" width="45.5703125" customWidth="1"/>
    <col min="5" max="5" width="19.85546875" customWidth="1"/>
    <col min="6" max="6" width="9.42578125" customWidth="1"/>
    <col min="7" max="7" width="10.140625" customWidth="1"/>
    <col min="8" max="8" width="16.7109375" customWidth="1"/>
    <col min="9" max="9" width="11.7109375" customWidth="1"/>
    <col min="10" max="10" width="11.85546875" customWidth="1"/>
    <col min="11" max="11" width="14.7109375" customWidth="1"/>
    <col min="12" max="12" width="14.5703125" customWidth="1"/>
    <col min="13" max="13" width="14.42578125" customWidth="1"/>
    <col min="14" max="14" width="31.28515625" customWidth="1"/>
    <col min="15" max="15" width="11.42578125" bestFit="1" customWidth="1"/>
    <col min="16" max="17" width="17.5703125" customWidth="1"/>
  </cols>
  <sheetData>
    <row r="1" spans="1:17" ht="18.75" x14ac:dyDescent="0.3">
      <c r="B1" s="5"/>
      <c r="C1" s="5"/>
      <c r="D1" s="52"/>
      <c r="E1" s="52"/>
      <c r="F1" s="53" t="s">
        <v>9</v>
      </c>
      <c r="G1" s="52"/>
      <c r="H1" s="52"/>
      <c r="I1" s="52"/>
      <c r="J1" s="52"/>
      <c r="K1" s="52"/>
      <c r="L1" s="52"/>
    </row>
    <row r="2" spans="1:17" ht="18.75" x14ac:dyDescent="0.3">
      <c r="B2" s="5"/>
      <c r="C2" s="5"/>
      <c r="D2" s="52"/>
      <c r="E2" s="52"/>
      <c r="F2" s="53" t="s">
        <v>102</v>
      </c>
      <c r="G2" s="52"/>
      <c r="H2" s="52"/>
      <c r="I2" s="52"/>
      <c r="J2" s="52"/>
      <c r="K2" s="52"/>
      <c r="L2" s="52"/>
    </row>
    <row r="4" spans="1:17" ht="15.75" x14ac:dyDescent="0.25">
      <c r="A4" s="295" t="s">
        <v>0</v>
      </c>
      <c r="B4" s="296" t="s">
        <v>1</v>
      </c>
      <c r="C4" s="279" t="s">
        <v>2</v>
      </c>
      <c r="D4" s="296" t="s">
        <v>3</v>
      </c>
      <c r="E4" s="296" t="s">
        <v>4</v>
      </c>
      <c r="F4" s="296"/>
      <c r="G4" s="296"/>
      <c r="H4" s="296"/>
      <c r="I4" s="296"/>
      <c r="J4" s="296"/>
      <c r="K4" s="296" t="s">
        <v>218</v>
      </c>
      <c r="L4" s="296"/>
      <c r="M4" s="296"/>
    </row>
    <row r="5" spans="1:17" ht="15.75" x14ac:dyDescent="0.25">
      <c r="A5" s="295"/>
      <c r="B5" s="296"/>
      <c r="C5" s="279"/>
      <c r="D5" s="296"/>
      <c r="E5" s="296" t="s">
        <v>16</v>
      </c>
      <c r="F5" s="296" t="s">
        <v>5</v>
      </c>
      <c r="G5" s="296" t="s">
        <v>6</v>
      </c>
      <c r="H5" s="296"/>
      <c r="I5" s="296"/>
      <c r="J5" s="296"/>
      <c r="K5" s="296" t="s">
        <v>10</v>
      </c>
      <c r="L5" s="296" t="s">
        <v>11</v>
      </c>
      <c r="M5" s="296" t="s">
        <v>103</v>
      </c>
    </row>
    <row r="6" spans="1:17" ht="15.75" x14ac:dyDescent="0.25">
      <c r="A6" s="295"/>
      <c r="B6" s="296"/>
      <c r="C6" s="279"/>
      <c r="D6" s="296"/>
      <c r="E6" s="296"/>
      <c r="F6" s="296"/>
      <c r="G6" s="296" t="s">
        <v>10</v>
      </c>
      <c r="H6" s="296"/>
      <c r="I6" s="296" t="s">
        <v>11</v>
      </c>
      <c r="J6" s="296" t="s">
        <v>103</v>
      </c>
      <c r="K6" s="296"/>
      <c r="L6" s="296"/>
      <c r="M6" s="296"/>
    </row>
    <row r="7" spans="1:17" ht="31.5" x14ac:dyDescent="0.25">
      <c r="A7" s="295"/>
      <c r="B7" s="296"/>
      <c r="C7" s="279"/>
      <c r="D7" s="296"/>
      <c r="E7" s="296"/>
      <c r="F7" s="296"/>
      <c r="G7" s="11"/>
      <c r="H7" s="13" t="s">
        <v>233</v>
      </c>
      <c r="I7" s="296"/>
      <c r="J7" s="296"/>
      <c r="K7" s="296"/>
      <c r="L7" s="296"/>
      <c r="M7" s="296"/>
    </row>
    <row r="8" spans="1:17" ht="16.5" thickBot="1" x14ac:dyDescent="0.3">
      <c r="A8" s="205">
        <v>1</v>
      </c>
      <c r="B8" s="205">
        <v>2</v>
      </c>
      <c r="C8" s="205">
        <v>3</v>
      </c>
      <c r="D8" s="205">
        <v>4</v>
      </c>
      <c r="E8" s="205">
        <v>5</v>
      </c>
      <c r="F8" s="205">
        <v>6</v>
      </c>
      <c r="G8" s="205">
        <v>7</v>
      </c>
      <c r="H8" s="205">
        <v>8</v>
      </c>
      <c r="I8" s="205">
        <v>9</v>
      </c>
      <c r="J8" s="205">
        <v>10</v>
      </c>
      <c r="K8" s="205">
        <v>11</v>
      </c>
      <c r="L8" s="205">
        <v>12</v>
      </c>
      <c r="M8" s="205">
        <v>13</v>
      </c>
    </row>
    <row r="9" spans="1:17" ht="38.25" customHeight="1" x14ac:dyDescent="0.25">
      <c r="A9" s="81" t="s">
        <v>12</v>
      </c>
      <c r="B9" s="169" t="s">
        <v>7</v>
      </c>
      <c r="C9" s="169" t="s">
        <v>7</v>
      </c>
      <c r="D9" s="206" t="s">
        <v>230</v>
      </c>
      <c r="E9" s="284" t="s">
        <v>275</v>
      </c>
      <c r="F9" s="285"/>
      <c r="G9" s="285"/>
      <c r="H9" s="285"/>
      <c r="I9" s="285"/>
      <c r="J9" s="286"/>
      <c r="K9" s="170">
        <f>K10+K11</f>
        <v>1372895.4478000002</v>
      </c>
      <c r="L9" s="170">
        <f>L10+L11</f>
        <v>1471111.4</v>
      </c>
      <c r="M9" s="171">
        <f>M10+M11</f>
        <v>3328802.31</v>
      </c>
      <c r="O9" s="2"/>
      <c r="P9" s="2"/>
      <c r="Q9" s="2"/>
    </row>
    <row r="10" spans="1:17" ht="62.25" customHeight="1" x14ac:dyDescent="0.25">
      <c r="A10" s="257" t="s">
        <v>12</v>
      </c>
      <c r="B10" s="255" t="s">
        <v>276</v>
      </c>
      <c r="C10" s="253" t="s">
        <v>7</v>
      </c>
      <c r="D10" s="251" t="s">
        <v>277</v>
      </c>
      <c r="E10" s="12" t="s">
        <v>13</v>
      </c>
      <c r="F10" s="13" t="s">
        <v>14</v>
      </c>
      <c r="G10" s="14">
        <f>G12+G13+G14+G18+G15+G20</f>
        <v>7.09</v>
      </c>
      <c r="H10" s="15">
        <v>45992</v>
      </c>
      <c r="I10" s="16">
        <f>I12+I13+I14+I18+I15+I20</f>
        <v>6.26</v>
      </c>
      <c r="J10" s="16">
        <f>J12+J13+J14+J18+J15+J20</f>
        <v>2.2200000000000002</v>
      </c>
      <c r="K10" s="16">
        <f>K12+K13+K14+K15+K18+K20</f>
        <v>1275477.1508800001</v>
      </c>
      <c r="L10" s="16">
        <f>L12+L13+L14+L15+L18+L20</f>
        <v>1471111.4</v>
      </c>
      <c r="M10" s="177">
        <f>M12+M13+M14+M15+M18+M20</f>
        <v>3328802.31</v>
      </c>
      <c r="O10" s="2"/>
      <c r="P10" s="2"/>
      <c r="Q10" s="2"/>
    </row>
    <row r="11" spans="1:17" ht="63" customHeight="1" thickBot="1" x14ac:dyDescent="0.3">
      <c r="A11" s="258"/>
      <c r="B11" s="256"/>
      <c r="C11" s="254"/>
      <c r="D11" s="252"/>
      <c r="E11" s="207" t="s">
        <v>273</v>
      </c>
      <c r="F11" s="208" t="s">
        <v>274</v>
      </c>
      <c r="G11" s="209">
        <f>G16+G17+G19</f>
        <v>39</v>
      </c>
      <c r="H11" s="174">
        <v>45992</v>
      </c>
      <c r="I11" s="210">
        <f>I16+I17+I19</f>
        <v>0</v>
      </c>
      <c r="J11" s="210">
        <f>J16+J17+J19</f>
        <v>0</v>
      </c>
      <c r="K11" s="188">
        <f>K16+K17+K19</f>
        <v>97418.296919999993</v>
      </c>
      <c r="L11" s="188">
        <f>L16+L17+L19</f>
        <v>0</v>
      </c>
      <c r="M11" s="189">
        <f>M16+M17+M19</f>
        <v>0</v>
      </c>
      <c r="O11" s="2"/>
      <c r="P11" s="2"/>
      <c r="Q11" s="2"/>
    </row>
    <row r="12" spans="1:17" ht="47.25" x14ac:dyDescent="0.25">
      <c r="A12" s="126" t="s">
        <v>12</v>
      </c>
      <c r="B12" s="113" t="s">
        <v>123</v>
      </c>
      <c r="C12" s="211" t="s">
        <v>17</v>
      </c>
      <c r="D12" s="211" t="s">
        <v>18</v>
      </c>
      <c r="E12" s="211" t="s">
        <v>13</v>
      </c>
      <c r="F12" s="212" t="s">
        <v>14</v>
      </c>
      <c r="G12" s="213">
        <v>1.81</v>
      </c>
      <c r="H12" s="218">
        <v>44866</v>
      </c>
      <c r="I12" s="214">
        <v>0</v>
      </c>
      <c r="J12" s="214">
        <v>0</v>
      </c>
      <c r="K12" s="224">
        <v>402145.96075999999</v>
      </c>
      <c r="L12" s="214">
        <v>0</v>
      </c>
      <c r="M12" s="215">
        <v>0</v>
      </c>
    </row>
    <row r="13" spans="1:17" ht="47.25" x14ac:dyDescent="0.25">
      <c r="A13" s="100" t="s">
        <v>12</v>
      </c>
      <c r="B13" s="17" t="s">
        <v>123</v>
      </c>
      <c r="C13" s="18" t="s">
        <v>17</v>
      </c>
      <c r="D13" s="18" t="s">
        <v>19</v>
      </c>
      <c r="E13" s="18" t="s">
        <v>13</v>
      </c>
      <c r="F13" s="7" t="s">
        <v>14</v>
      </c>
      <c r="G13" s="19">
        <v>2.9</v>
      </c>
      <c r="H13" s="15">
        <v>44865</v>
      </c>
      <c r="I13" s="19">
        <v>0</v>
      </c>
      <c r="J13" s="19">
        <v>0</v>
      </c>
      <c r="K13" s="58">
        <f>262388.28-0.0357</f>
        <v>262388.24430000002</v>
      </c>
      <c r="L13" s="19">
        <v>0</v>
      </c>
      <c r="M13" s="216">
        <v>0</v>
      </c>
      <c r="N13" s="2"/>
    </row>
    <row r="14" spans="1:17" ht="47.25" x14ac:dyDescent="0.25">
      <c r="A14" s="100" t="s">
        <v>12</v>
      </c>
      <c r="B14" s="17" t="s">
        <v>123</v>
      </c>
      <c r="C14" s="18" t="s">
        <v>17</v>
      </c>
      <c r="D14" s="18" t="s">
        <v>20</v>
      </c>
      <c r="E14" s="18" t="s">
        <v>13</v>
      </c>
      <c r="F14" s="7" t="s">
        <v>14</v>
      </c>
      <c r="G14" s="6">
        <v>1.55</v>
      </c>
      <c r="H14" s="15">
        <v>44834</v>
      </c>
      <c r="I14" s="19">
        <v>0</v>
      </c>
      <c r="J14" s="19">
        <v>0</v>
      </c>
      <c r="K14" s="58">
        <v>178667.84</v>
      </c>
      <c r="L14" s="19">
        <v>0</v>
      </c>
      <c r="M14" s="216">
        <v>0</v>
      </c>
    </row>
    <row r="15" spans="1:17" ht="47.25" x14ac:dyDescent="0.25">
      <c r="A15" s="100" t="s">
        <v>12</v>
      </c>
      <c r="B15" s="17" t="s">
        <v>123</v>
      </c>
      <c r="C15" s="18" t="s">
        <v>17</v>
      </c>
      <c r="D15" s="18" t="s">
        <v>168</v>
      </c>
      <c r="E15" s="18" t="s">
        <v>13</v>
      </c>
      <c r="F15" s="7" t="s">
        <v>14</v>
      </c>
      <c r="G15" s="6">
        <v>0.83</v>
      </c>
      <c r="H15" s="15">
        <v>44682</v>
      </c>
      <c r="I15" s="19">
        <v>0</v>
      </c>
      <c r="J15" s="19">
        <v>0</v>
      </c>
      <c r="K15" s="58">
        <f>6972.77012+0.0357</f>
        <v>6972.8058200000005</v>
      </c>
      <c r="L15" s="19">
        <v>0</v>
      </c>
      <c r="M15" s="216">
        <v>0</v>
      </c>
    </row>
    <row r="16" spans="1:17" ht="38.25" customHeight="1" x14ac:dyDescent="0.25">
      <c r="A16" s="100" t="s">
        <v>12</v>
      </c>
      <c r="B16" s="17" t="s">
        <v>123</v>
      </c>
      <c r="C16" s="18" t="s">
        <v>17</v>
      </c>
      <c r="D16" s="18" t="s">
        <v>235</v>
      </c>
      <c r="E16" s="18" t="s">
        <v>171</v>
      </c>
      <c r="F16" s="7" t="s">
        <v>21</v>
      </c>
      <c r="G16" s="6">
        <v>4</v>
      </c>
      <c r="H16" s="15">
        <v>44621</v>
      </c>
      <c r="I16" s="6">
        <v>0</v>
      </c>
      <c r="J16" s="6">
        <v>0</v>
      </c>
      <c r="K16" s="58">
        <v>2091.877</v>
      </c>
      <c r="L16" s="19">
        <v>0</v>
      </c>
      <c r="M16" s="216">
        <v>0</v>
      </c>
    </row>
    <row r="17" spans="1:13" ht="110.25" x14ac:dyDescent="0.25">
      <c r="A17" s="100" t="s">
        <v>12</v>
      </c>
      <c r="B17" s="17" t="s">
        <v>123</v>
      </c>
      <c r="C17" s="18" t="s">
        <v>17</v>
      </c>
      <c r="D17" s="29" t="s">
        <v>268</v>
      </c>
      <c r="E17" s="18" t="s">
        <v>171</v>
      </c>
      <c r="F17" s="225" t="s">
        <v>21</v>
      </c>
      <c r="G17" s="226">
        <v>29</v>
      </c>
      <c r="H17" s="9">
        <v>44896</v>
      </c>
      <c r="I17" s="6">
        <v>0</v>
      </c>
      <c r="J17" s="6">
        <v>0</v>
      </c>
      <c r="K17" s="58">
        <v>17127.41992</v>
      </c>
      <c r="L17" s="19">
        <v>0</v>
      </c>
      <c r="M17" s="216">
        <v>0</v>
      </c>
    </row>
    <row r="18" spans="1:13" ht="91.5" customHeight="1" x14ac:dyDescent="0.25">
      <c r="A18" s="100" t="s">
        <v>12</v>
      </c>
      <c r="B18" s="17" t="s">
        <v>123</v>
      </c>
      <c r="C18" s="18" t="s">
        <v>17</v>
      </c>
      <c r="D18" s="20" t="s">
        <v>222</v>
      </c>
      <c r="E18" s="18" t="s">
        <v>13</v>
      </c>
      <c r="F18" s="7" t="s">
        <v>14</v>
      </c>
      <c r="G18" s="19">
        <v>0</v>
      </c>
      <c r="H18" s="15">
        <v>45261</v>
      </c>
      <c r="I18" s="6">
        <v>6.26</v>
      </c>
      <c r="J18" s="19">
        <v>0</v>
      </c>
      <c r="K18" s="19">
        <v>0</v>
      </c>
      <c r="L18" s="19">
        <v>100000</v>
      </c>
      <c r="M18" s="216">
        <v>0</v>
      </c>
    </row>
    <row r="19" spans="1:13" ht="48" customHeight="1" x14ac:dyDescent="0.25">
      <c r="A19" s="100" t="s">
        <v>12</v>
      </c>
      <c r="B19" s="17" t="s">
        <v>164</v>
      </c>
      <c r="C19" s="18" t="s">
        <v>43</v>
      </c>
      <c r="D19" s="248" t="s">
        <v>42</v>
      </c>
      <c r="E19" s="21" t="s">
        <v>227</v>
      </c>
      <c r="F19" s="17" t="s">
        <v>21</v>
      </c>
      <c r="G19" s="57" t="s">
        <v>236</v>
      </c>
      <c r="H19" s="15">
        <v>45992</v>
      </c>
      <c r="I19" s="75">
        <v>0</v>
      </c>
      <c r="J19" s="75">
        <v>0</v>
      </c>
      <c r="K19" s="58">
        <v>78199</v>
      </c>
      <c r="L19" s="58">
        <v>0</v>
      </c>
      <c r="M19" s="216">
        <v>0</v>
      </c>
    </row>
    <row r="20" spans="1:13" ht="63.75" thickBot="1" x14ac:dyDescent="0.3">
      <c r="A20" s="102" t="s">
        <v>12</v>
      </c>
      <c r="B20" s="104" t="s">
        <v>164</v>
      </c>
      <c r="C20" s="103" t="s">
        <v>17</v>
      </c>
      <c r="D20" s="262"/>
      <c r="E20" s="103" t="s">
        <v>24</v>
      </c>
      <c r="F20" s="104" t="s">
        <v>14</v>
      </c>
      <c r="G20" s="127">
        <v>0</v>
      </c>
      <c r="H20" s="174">
        <v>45992</v>
      </c>
      <c r="I20" s="217">
        <f t="shared" ref="I20" si="0">G20</f>
        <v>0</v>
      </c>
      <c r="J20" s="217">
        <v>2.2200000000000002</v>
      </c>
      <c r="K20" s="86">
        <f>393706.865+31595.435</f>
        <v>425302.3</v>
      </c>
      <c r="L20" s="86">
        <v>1371111.4</v>
      </c>
      <c r="M20" s="108">
        <v>3328802.31</v>
      </c>
    </row>
    <row r="21" spans="1:13" ht="81" customHeight="1" thickBot="1" x14ac:dyDescent="0.3">
      <c r="A21" s="140" t="s">
        <v>22</v>
      </c>
      <c r="B21" s="192" t="s">
        <v>7</v>
      </c>
      <c r="C21" s="192" t="s">
        <v>7</v>
      </c>
      <c r="D21" s="193" t="s">
        <v>23</v>
      </c>
      <c r="E21" s="291" t="s">
        <v>275</v>
      </c>
      <c r="F21" s="292"/>
      <c r="G21" s="292"/>
      <c r="H21" s="292"/>
      <c r="I21" s="292"/>
      <c r="J21" s="293"/>
      <c r="K21" s="194">
        <f>K22+K30</f>
        <v>1923931.8887199999</v>
      </c>
      <c r="L21" s="194">
        <f>L22+L30</f>
        <v>1068661.44</v>
      </c>
      <c r="M21" s="195">
        <f>M22+M30</f>
        <v>50869.58</v>
      </c>
    </row>
    <row r="22" spans="1:13" ht="43.5" customHeight="1" thickBot="1" x14ac:dyDescent="0.3">
      <c r="A22" s="152" t="s">
        <v>22</v>
      </c>
      <c r="B22" s="197" t="s">
        <v>7</v>
      </c>
      <c r="C22" s="197" t="s">
        <v>7</v>
      </c>
      <c r="D22" s="198" t="s">
        <v>26</v>
      </c>
      <c r="E22" s="198" t="s">
        <v>27</v>
      </c>
      <c r="F22" s="199" t="s">
        <v>21</v>
      </c>
      <c r="G22" s="200">
        <f>G23+G24+G25+G26+G27+G28+G29</f>
        <v>34</v>
      </c>
      <c r="H22" s="201">
        <v>44896</v>
      </c>
      <c r="I22" s="197" t="str">
        <f>I23</f>
        <v>0</v>
      </c>
      <c r="J22" s="202" t="str">
        <f>J23</f>
        <v>0</v>
      </c>
      <c r="K22" s="203">
        <f>K23+K24+K25+K26+K27+K28+K29</f>
        <v>2910.636</v>
      </c>
      <c r="L22" s="203">
        <f>L23+L24+L25+L26+L27+L28+L29</f>
        <v>0</v>
      </c>
      <c r="M22" s="204">
        <f>M23+M24+M25+M26+M27+M28+M29</f>
        <v>0</v>
      </c>
    </row>
    <row r="23" spans="1:13" ht="94.5" x14ac:dyDescent="0.25">
      <c r="A23" s="149" t="s">
        <v>22</v>
      </c>
      <c r="B23" s="71" t="s">
        <v>229</v>
      </c>
      <c r="C23" s="71" t="s">
        <v>17</v>
      </c>
      <c r="D23" s="114" t="s">
        <v>28</v>
      </c>
      <c r="E23" s="114" t="s">
        <v>223</v>
      </c>
      <c r="F23" s="71" t="s">
        <v>21</v>
      </c>
      <c r="G23" s="71" t="s">
        <v>180</v>
      </c>
      <c r="H23" s="168">
        <v>44896</v>
      </c>
      <c r="I23" s="184" t="s">
        <v>88</v>
      </c>
      <c r="J23" s="184" t="s">
        <v>88</v>
      </c>
      <c r="K23" s="222">
        <v>113.256</v>
      </c>
      <c r="L23" s="116">
        <v>0</v>
      </c>
      <c r="M23" s="196">
        <v>0</v>
      </c>
    </row>
    <row r="24" spans="1:13" ht="93.75" customHeight="1" x14ac:dyDescent="0.25">
      <c r="A24" s="100" t="s">
        <v>22</v>
      </c>
      <c r="B24" s="17" t="s">
        <v>131</v>
      </c>
      <c r="C24" s="17" t="s">
        <v>17</v>
      </c>
      <c r="D24" s="27" t="s">
        <v>173</v>
      </c>
      <c r="E24" s="21" t="s">
        <v>177</v>
      </c>
      <c r="F24" s="17" t="s">
        <v>21</v>
      </c>
      <c r="G24" s="17" t="s">
        <v>176</v>
      </c>
      <c r="H24" s="15">
        <v>44896</v>
      </c>
      <c r="I24" s="25" t="s">
        <v>88</v>
      </c>
      <c r="J24" s="25" t="s">
        <v>88</v>
      </c>
      <c r="K24" s="54">
        <v>455</v>
      </c>
      <c r="L24" s="26">
        <v>0</v>
      </c>
      <c r="M24" s="172">
        <v>0</v>
      </c>
    </row>
    <row r="25" spans="1:13" ht="69" customHeight="1" x14ac:dyDescent="0.25">
      <c r="A25" s="100" t="s">
        <v>22</v>
      </c>
      <c r="B25" s="17" t="s">
        <v>134</v>
      </c>
      <c r="C25" s="17" t="s">
        <v>17</v>
      </c>
      <c r="D25" s="28" t="s">
        <v>174</v>
      </c>
      <c r="E25" s="21" t="s">
        <v>177</v>
      </c>
      <c r="F25" s="17" t="s">
        <v>21</v>
      </c>
      <c r="G25" s="17" t="s">
        <v>178</v>
      </c>
      <c r="H25" s="15">
        <v>44805</v>
      </c>
      <c r="I25" s="25" t="s">
        <v>88</v>
      </c>
      <c r="J25" s="25" t="s">
        <v>88</v>
      </c>
      <c r="K25" s="54">
        <v>795</v>
      </c>
      <c r="L25" s="26">
        <v>0</v>
      </c>
      <c r="M25" s="172">
        <v>0</v>
      </c>
    </row>
    <row r="26" spans="1:13" ht="72" customHeight="1" x14ac:dyDescent="0.25">
      <c r="A26" s="100" t="s">
        <v>22</v>
      </c>
      <c r="B26" s="17" t="s">
        <v>133</v>
      </c>
      <c r="C26" s="17" t="s">
        <v>17</v>
      </c>
      <c r="D26" s="55" t="s">
        <v>175</v>
      </c>
      <c r="E26" s="56" t="s">
        <v>279</v>
      </c>
      <c r="F26" s="57" t="s">
        <v>21</v>
      </c>
      <c r="G26" s="62">
        <f>8+1</f>
        <v>9</v>
      </c>
      <c r="H26" s="15">
        <v>44805</v>
      </c>
      <c r="I26" s="25" t="s">
        <v>88</v>
      </c>
      <c r="J26" s="25" t="s">
        <v>88</v>
      </c>
      <c r="K26" s="54">
        <f>815+13.34+43.2</f>
        <v>871.54000000000008</v>
      </c>
      <c r="L26" s="26">
        <v>0</v>
      </c>
      <c r="M26" s="172">
        <v>0</v>
      </c>
    </row>
    <row r="27" spans="1:13" ht="71.25" customHeight="1" x14ac:dyDescent="0.25">
      <c r="A27" s="100" t="s">
        <v>22</v>
      </c>
      <c r="B27" s="17" t="s">
        <v>138</v>
      </c>
      <c r="C27" s="17" t="s">
        <v>17</v>
      </c>
      <c r="D27" s="29" t="s">
        <v>179</v>
      </c>
      <c r="E27" s="21" t="s">
        <v>177</v>
      </c>
      <c r="F27" s="17" t="s">
        <v>21</v>
      </c>
      <c r="G27" s="17" t="s">
        <v>180</v>
      </c>
      <c r="H27" s="15">
        <v>44896</v>
      </c>
      <c r="I27" s="25" t="s">
        <v>88</v>
      </c>
      <c r="J27" s="25" t="s">
        <v>88</v>
      </c>
      <c r="K27" s="24">
        <v>525</v>
      </c>
      <c r="L27" s="26">
        <v>0</v>
      </c>
      <c r="M27" s="172">
        <v>0</v>
      </c>
    </row>
    <row r="28" spans="1:13" ht="66" customHeight="1" x14ac:dyDescent="0.25">
      <c r="A28" s="100" t="s">
        <v>22</v>
      </c>
      <c r="B28" s="17" t="s">
        <v>264</v>
      </c>
      <c r="C28" s="17" t="s">
        <v>17</v>
      </c>
      <c r="D28" s="29" t="s">
        <v>265</v>
      </c>
      <c r="E28" s="21" t="s">
        <v>269</v>
      </c>
      <c r="F28" s="17" t="s">
        <v>21</v>
      </c>
      <c r="G28" s="17" t="s">
        <v>36</v>
      </c>
      <c r="H28" s="15">
        <v>44896</v>
      </c>
      <c r="I28" s="25" t="s">
        <v>88</v>
      </c>
      <c r="J28" s="25" t="s">
        <v>88</v>
      </c>
      <c r="K28" s="24">
        <v>90.54</v>
      </c>
      <c r="L28" s="26">
        <v>0</v>
      </c>
      <c r="M28" s="172">
        <v>0</v>
      </c>
    </row>
    <row r="29" spans="1:13" ht="69" customHeight="1" thickBot="1" x14ac:dyDescent="0.3">
      <c r="A29" s="102" t="s">
        <v>22</v>
      </c>
      <c r="B29" s="104" t="s">
        <v>266</v>
      </c>
      <c r="C29" s="104" t="s">
        <v>17</v>
      </c>
      <c r="D29" s="173" t="s">
        <v>267</v>
      </c>
      <c r="E29" s="103" t="s">
        <v>269</v>
      </c>
      <c r="F29" s="104" t="s">
        <v>21</v>
      </c>
      <c r="G29" s="104" t="s">
        <v>36</v>
      </c>
      <c r="H29" s="174">
        <v>44896</v>
      </c>
      <c r="I29" s="175" t="s">
        <v>88</v>
      </c>
      <c r="J29" s="175" t="s">
        <v>88</v>
      </c>
      <c r="K29" s="107">
        <v>60.3</v>
      </c>
      <c r="L29" s="127">
        <v>0</v>
      </c>
      <c r="M29" s="176">
        <v>0</v>
      </c>
    </row>
    <row r="30" spans="1:13" ht="39" customHeight="1" thickBot="1" x14ac:dyDescent="0.3">
      <c r="A30" s="165" t="s">
        <v>22</v>
      </c>
      <c r="B30" s="180" t="s">
        <v>8</v>
      </c>
      <c r="C30" s="180" t="s">
        <v>8</v>
      </c>
      <c r="D30" s="181" t="s">
        <v>184</v>
      </c>
      <c r="E30" s="281" t="s">
        <v>275</v>
      </c>
      <c r="F30" s="282"/>
      <c r="G30" s="282"/>
      <c r="H30" s="282"/>
      <c r="I30" s="282"/>
      <c r="J30" s="283"/>
      <c r="K30" s="182">
        <f>K31+K32</f>
        <v>1921021.25272</v>
      </c>
      <c r="L30" s="182">
        <f>L31+L32</f>
        <v>1068661.44</v>
      </c>
      <c r="M30" s="183">
        <f>M31+M32</f>
        <v>50869.58</v>
      </c>
    </row>
    <row r="31" spans="1:13" ht="78.75" x14ac:dyDescent="0.25">
      <c r="A31" s="259" t="s">
        <v>22</v>
      </c>
      <c r="B31" s="261" t="s">
        <v>8</v>
      </c>
      <c r="C31" s="261" t="s">
        <v>8</v>
      </c>
      <c r="D31" s="263" t="s">
        <v>217</v>
      </c>
      <c r="E31" s="94" t="s">
        <v>24</v>
      </c>
      <c r="F31" s="95" t="s">
        <v>25</v>
      </c>
      <c r="G31" s="185">
        <f>G49+G44+G50+G42+G40+G36+G34+G53+G59+G62+G38+G47+G61+G57+G68</f>
        <v>6.8353200000000003</v>
      </c>
      <c r="H31" s="190">
        <v>45627</v>
      </c>
      <c r="I31" s="185">
        <f>I49+I44+I50+I42+I40+I36+I34+I53+I59+I62+I38+I47+I61+I57+I68</f>
        <v>8.0189999999999984</v>
      </c>
      <c r="J31" s="185">
        <f>J49+J44+J50+J42+J40+J36+J34+J53+J59+J62+J38+J47+J61+J57+J68</f>
        <v>3.4380000000000002</v>
      </c>
      <c r="K31" s="185">
        <f>K49+K44+K50+K42+K40+K36+K34+K53+K59+K62+K38+K47+K61+K57+K68</f>
        <v>1518874.7348100001</v>
      </c>
      <c r="L31" s="185">
        <f>L49+L44+L50+L42+L40+L36+L34+L53+L59+L62+L38+L47+L61+L57+L68</f>
        <v>926562.88</v>
      </c>
      <c r="M31" s="186">
        <f>M49+M44+M50+M42+M40+M36+M34+M53+M59+M62+M38+M47+M61+M57+M68</f>
        <v>50869.58</v>
      </c>
    </row>
    <row r="32" spans="1:13" ht="48" thickBot="1" x14ac:dyDescent="0.3">
      <c r="A32" s="260"/>
      <c r="B32" s="262" t="s">
        <v>8</v>
      </c>
      <c r="C32" s="262" t="s">
        <v>8</v>
      </c>
      <c r="D32" s="264"/>
      <c r="E32" s="121" t="s">
        <v>29</v>
      </c>
      <c r="F32" s="122" t="s">
        <v>21</v>
      </c>
      <c r="G32" s="187">
        <f>G33+G35+G37+G39+G41+G43+G45+G46+G48+G51+G52+G54+G55+G56+G58+G60+G63+G64+G65+G66+G67</f>
        <v>20</v>
      </c>
      <c r="H32" s="191">
        <v>45627</v>
      </c>
      <c r="I32" s="187">
        <f>I33+I35+I37+I39+I41+I43+I45+I46+I48+I51+I52+I54+I55+I56+I58+I60+I63+I64+I65+I66+I67</f>
        <v>7</v>
      </c>
      <c r="J32" s="187">
        <f>J33+J35+J37+J39+J41+J43+J45+J46+J48+J51+J52+J54+J55+J56+J58+J60+J63+J64+J65+J66+J67</f>
        <v>0</v>
      </c>
      <c r="K32" s="188">
        <f>K51+K48+K66+K37+K56+K55+K54+K60+K65+K58+K64+K63+K43+K52+K41+K46+K39+K45+K35+K33+K67</f>
        <v>402146.51791</v>
      </c>
      <c r="L32" s="188">
        <f>L51+L48+L66+L37+L56+L55+L54+L60+L65+L58+L64+L63+L43+L52+L41+L46+L39+L45+L35+L33+L67</f>
        <v>142098.56</v>
      </c>
      <c r="M32" s="189">
        <f>M51+M48+M66+M37+M56+M55+M54+M60+M65+M58+M64+M63+M43+M52+M41+M46+M39+M45+M35+M33+M67</f>
        <v>0</v>
      </c>
    </row>
    <row r="33" spans="1:13" ht="47.25" x14ac:dyDescent="0.25">
      <c r="A33" s="259" t="s">
        <v>22</v>
      </c>
      <c r="B33" s="261" t="s">
        <v>133</v>
      </c>
      <c r="C33" s="261" t="s">
        <v>17</v>
      </c>
      <c r="D33" s="294" t="s">
        <v>38</v>
      </c>
      <c r="E33" s="233" t="s">
        <v>29</v>
      </c>
      <c r="F33" s="113" t="s">
        <v>21</v>
      </c>
      <c r="G33" s="113" t="s">
        <v>36</v>
      </c>
      <c r="H33" s="234">
        <v>44903</v>
      </c>
      <c r="I33" s="235" t="s">
        <v>88</v>
      </c>
      <c r="J33" s="235" t="s">
        <v>88</v>
      </c>
      <c r="K33" s="236">
        <f>1596.438</f>
        <v>1596.4380000000001</v>
      </c>
      <c r="L33" s="237">
        <v>0</v>
      </c>
      <c r="M33" s="238">
        <v>0</v>
      </c>
    </row>
    <row r="34" spans="1:13" ht="63" x14ac:dyDescent="0.25">
      <c r="A34" s="265"/>
      <c r="B34" s="248"/>
      <c r="C34" s="248"/>
      <c r="D34" s="247"/>
      <c r="E34" s="21" t="s">
        <v>24</v>
      </c>
      <c r="F34" s="17" t="s">
        <v>25</v>
      </c>
      <c r="G34" s="24">
        <v>2.7107199999999998</v>
      </c>
      <c r="H34" s="15">
        <v>44896</v>
      </c>
      <c r="I34" s="24">
        <v>0</v>
      </c>
      <c r="J34" s="24">
        <v>0</v>
      </c>
      <c r="K34" s="54">
        <f>336825.97639</f>
        <v>336825.97639000003</v>
      </c>
      <c r="L34" s="24">
        <v>0</v>
      </c>
      <c r="M34" s="101">
        <v>0</v>
      </c>
    </row>
    <row r="35" spans="1:13" ht="47.25" x14ac:dyDescent="0.25">
      <c r="A35" s="265" t="s">
        <v>22</v>
      </c>
      <c r="B35" s="248" t="s">
        <v>134</v>
      </c>
      <c r="C35" s="248" t="s">
        <v>17</v>
      </c>
      <c r="D35" s="247" t="s">
        <v>39</v>
      </c>
      <c r="E35" s="27" t="s">
        <v>29</v>
      </c>
      <c r="F35" s="17" t="s">
        <v>21</v>
      </c>
      <c r="G35" s="17" t="s">
        <v>36</v>
      </c>
      <c r="H35" s="15">
        <v>44902</v>
      </c>
      <c r="I35" s="25" t="s">
        <v>88</v>
      </c>
      <c r="J35" s="25" t="s">
        <v>88</v>
      </c>
      <c r="K35" s="54">
        <v>976.85900000000004</v>
      </c>
      <c r="L35" s="24">
        <v>0</v>
      </c>
      <c r="M35" s="101">
        <v>0</v>
      </c>
    </row>
    <row r="36" spans="1:13" ht="63" x14ac:dyDescent="0.25">
      <c r="A36" s="265"/>
      <c r="B36" s="248"/>
      <c r="C36" s="248"/>
      <c r="D36" s="247"/>
      <c r="E36" s="27" t="s">
        <v>24</v>
      </c>
      <c r="F36" s="17" t="s">
        <v>25</v>
      </c>
      <c r="G36" s="24">
        <v>2.0535999999999999</v>
      </c>
      <c r="H36" s="15">
        <v>44896</v>
      </c>
      <c r="I36" s="24">
        <v>0</v>
      </c>
      <c r="J36" s="24">
        <v>0</v>
      </c>
      <c r="K36" s="54">
        <f>301412.42881</f>
        <v>301412.42881000001</v>
      </c>
      <c r="L36" s="24">
        <v>0</v>
      </c>
      <c r="M36" s="101">
        <v>0</v>
      </c>
    </row>
    <row r="37" spans="1:13" ht="47.25" x14ac:dyDescent="0.25">
      <c r="A37" s="265" t="s">
        <v>22</v>
      </c>
      <c r="B37" s="248" t="s">
        <v>129</v>
      </c>
      <c r="C37" s="248" t="s">
        <v>17</v>
      </c>
      <c r="D37" s="247" t="s">
        <v>41</v>
      </c>
      <c r="E37" s="27" t="s">
        <v>29</v>
      </c>
      <c r="F37" s="17" t="s">
        <v>21</v>
      </c>
      <c r="G37" s="17">
        <v>1</v>
      </c>
      <c r="H37" s="15">
        <v>44803</v>
      </c>
      <c r="I37" s="25" t="s">
        <v>88</v>
      </c>
      <c r="J37" s="25" t="s">
        <v>88</v>
      </c>
      <c r="K37" s="54">
        <v>12316.75411</v>
      </c>
      <c r="L37" s="24">
        <v>0</v>
      </c>
      <c r="M37" s="101">
        <v>0</v>
      </c>
    </row>
    <row r="38" spans="1:13" ht="63" x14ac:dyDescent="0.25">
      <c r="A38" s="265"/>
      <c r="B38" s="248"/>
      <c r="C38" s="248"/>
      <c r="D38" s="247"/>
      <c r="E38" s="27" t="s">
        <v>24</v>
      </c>
      <c r="F38" s="17" t="s">
        <v>14</v>
      </c>
      <c r="G38" s="24">
        <v>0</v>
      </c>
      <c r="H38" s="15">
        <v>45627</v>
      </c>
      <c r="I38" s="24">
        <v>0</v>
      </c>
      <c r="J38" s="24">
        <v>2.85</v>
      </c>
      <c r="K38" s="54">
        <v>306.30297999999999</v>
      </c>
      <c r="L38" s="54">
        <v>253482.83</v>
      </c>
      <c r="M38" s="85">
        <v>0</v>
      </c>
    </row>
    <row r="39" spans="1:13" ht="47.25" x14ac:dyDescent="0.25">
      <c r="A39" s="178" t="s">
        <v>22</v>
      </c>
      <c r="B39" s="17" t="s">
        <v>150</v>
      </c>
      <c r="C39" s="27" t="s">
        <v>17</v>
      </c>
      <c r="D39" s="21" t="s">
        <v>182</v>
      </c>
      <c r="E39" s="27" t="s">
        <v>29</v>
      </c>
      <c r="F39" s="17" t="s">
        <v>21</v>
      </c>
      <c r="G39" s="17" t="s">
        <v>36</v>
      </c>
      <c r="H39" s="15">
        <v>44682</v>
      </c>
      <c r="I39" s="25" t="s">
        <v>88</v>
      </c>
      <c r="J39" s="25" t="s">
        <v>88</v>
      </c>
      <c r="K39" s="54">
        <v>6474.3349799999996</v>
      </c>
      <c r="L39" s="24">
        <v>0</v>
      </c>
      <c r="M39" s="101">
        <v>0</v>
      </c>
    </row>
    <row r="40" spans="1:13" ht="63" x14ac:dyDescent="0.25">
      <c r="A40" s="178" t="s">
        <v>22</v>
      </c>
      <c r="B40" s="17" t="s">
        <v>135</v>
      </c>
      <c r="C40" s="27" t="s">
        <v>17</v>
      </c>
      <c r="D40" s="21" t="s">
        <v>108</v>
      </c>
      <c r="E40" s="27" t="s">
        <v>24</v>
      </c>
      <c r="F40" s="17" t="s">
        <v>25</v>
      </c>
      <c r="G40" s="24">
        <v>0</v>
      </c>
      <c r="H40" s="15">
        <v>45261</v>
      </c>
      <c r="I40" s="24">
        <v>0.63</v>
      </c>
      <c r="J40" s="24">
        <v>0</v>
      </c>
      <c r="K40" s="54">
        <v>15883.08</v>
      </c>
      <c r="L40" s="54">
        <v>72544.53</v>
      </c>
      <c r="M40" s="101">
        <v>0</v>
      </c>
    </row>
    <row r="41" spans="1:13" ht="47.25" x14ac:dyDescent="0.25">
      <c r="A41" s="265" t="s">
        <v>22</v>
      </c>
      <c r="B41" s="248" t="s">
        <v>136</v>
      </c>
      <c r="C41" s="248" t="s">
        <v>17</v>
      </c>
      <c r="D41" s="247" t="s">
        <v>84</v>
      </c>
      <c r="E41" s="27" t="s">
        <v>29</v>
      </c>
      <c r="F41" s="17" t="s">
        <v>21</v>
      </c>
      <c r="G41" s="17" t="s">
        <v>36</v>
      </c>
      <c r="H41" s="9">
        <v>44896</v>
      </c>
      <c r="I41" s="25" t="s">
        <v>88</v>
      </c>
      <c r="J41" s="25" t="s">
        <v>88</v>
      </c>
      <c r="K41" s="54">
        <v>7942.2621499999996</v>
      </c>
      <c r="L41" s="54">
        <v>0</v>
      </c>
      <c r="M41" s="101">
        <v>0</v>
      </c>
    </row>
    <row r="42" spans="1:13" ht="63" x14ac:dyDescent="0.25">
      <c r="A42" s="265"/>
      <c r="B42" s="248"/>
      <c r="C42" s="248"/>
      <c r="D42" s="247"/>
      <c r="E42" s="27" t="s">
        <v>24</v>
      </c>
      <c r="F42" s="17" t="s">
        <v>14</v>
      </c>
      <c r="G42" s="26">
        <v>0</v>
      </c>
      <c r="H42" s="9">
        <v>45261</v>
      </c>
      <c r="I42" s="38">
        <v>0.501</v>
      </c>
      <c r="J42" s="38">
        <v>0</v>
      </c>
      <c r="K42" s="54">
        <v>0</v>
      </c>
      <c r="L42" s="54">
        <v>52631.58</v>
      </c>
      <c r="M42" s="101">
        <v>0</v>
      </c>
    </row>
    <row r="43" spans="1:13" ht="47.25" x14ac:dyDescent="0.25">
      <c r="A43" s="265" t="s">
        <v>22</v>
      </c>
      <c r="B43" s="248" t="s">
        <v>138</v>
      </c>
      <c r="C43" s="248" t="s">
        <v>17</v>
      </c>
      <c r="D43" s="247" t="s">
        <v>37</v>
      </c>
      <c r="E43" s="27" t="s">
        <v>221</v>
      </c>
      <c r="F43" s="17" t="s">
        <v>21</v>
      </c>
      <c r="G43" s="17" t="s">
        <v>36</v>
      </c>
      <c r="H43" s="9">
        <v>44901</v>
      </c>
      <c r="I43" s="25" t="s">
        <v>88</v>
      </c>
      <c r="J43" s="25" t="s">
        <v>88</v>
      </c>
      <c r="K43" s="54">
        <v>13795.28</v>
      </c>
      <c r="L43" s="24">
        <v>0</v>
      </c>
      <c r="M43" s="101">
        <v>0</v>
      </c>
    </row>
    <row r="44" spans="1:13" ht="63" x14ac:dyDescent="0.25">
      <c r="A44" s="265"/>
      <c r="B44" s="248"/>
      <c r="C44" s="248"/>
      <c r="D44" s="247"/>
      <c r="E44" s="27" t="s">
        <v>24</v>
      </c>
      <c r="F44" s="17" t="s">
        <v>25</v>
      </c>
      <c r="G44" s="24">
        <v>0.79100000000000004</v>
      </c>
      <c r="H44" s="9">
        <v>44896</v>
      </c>
      <c r="I44" s="24">
        <v>0</v>
      </c>
      <c r="J44" s="24">
        <v>0</v>
      </c>
      <c r="K44" s="54">
        <v>111605.18</v>
      </c>
      <c r="L44" s="24">
        <v>0</v>
      </c>
      <c r="M44" s="101">
        <v>0</v>
      </c>
    </row>
    <row r="45" spans="1:13" ht="47.25" x14ac:dyDescent="0.25">
      <c r="A45" s="100" t="s">
        <v>22</v>
      </c>
      <c r="B45" s="17" t="s">
        <v>151</v>
      </c>
      <c r="C45" s="17" t="s">
        <v>17</v>
      </c>
      <c r="D45" s="21" t="s">
        <v>183</v>
      </c>
      <c r="E45" s="27" t="s">
        <v>29</v>
      </c>
      <c r="F45" s="17" t="s">
        <v>21</v>
      </c>
      <c r="G45" s="17" t="s">
        <v>36</v>
      </c>
      <c r="H45" s="9">
        <v>44896</v>
      </c>
      <c r="I45" s="25" t="s">
        <v>88</v>
      </c>
      <c r="J45" s="25" t="s">
        <v>88</v>
      </c>
      <c r="K45" s="54">
        <v>8250</v>
      </c>
      <c r="L45" s="24">
        <v>0</v>
      </c>
      <c r="M45" s="101">
        <v>0</v>
      </c>
    </row>
    <row r="46" spans="1:13" ht="47.25" x14ac:dyDescent="0.25">
      <c r="A46" s="265" t="s">
        <v>22</v>
      </c>
      <c r="B46" s="248" t="s">
        <v>128</v>
      </c>
      <c r="C46" s="248" t="s">
        <v>17</v>
      </c>
      <c r="D46" s="247" t="s">
        <v>110</v>
      </c>
      <c r="E46" s="27" t="s">
        <v>29</v>
      </c>
      <c r="F46" s="17" t="s">
        <v>21</v>
      </c>
      <c r="G46" s="17" t="s">
        <v>36</v>
      </c>
      <c r="H46" s="9">
        <v>44896</v>
      </c>
      <c r="I46" s="25" t="s">
        <v>88</v>
      </c>
      <c r="J46" s="25" t="s">
        <v>88</v>
      </c>
      <c r="K46" s="54">
        <f>4449.7+1533.2+15.492</f>
        <v>5998.3919999999998</v>
      </c>
      <c r="L46" s="24">
        <v>0</v>
      </c>
      <c r="M46" s="101">
        <v>0</v>
      </c>
    </row>
    <row r="47" spans="1:13" ht="63" x14ac:dyDescent="0.25">
      <c r="A47" s="265"/>
      <c r="B47" s="248"/>
      <c r="C47" s="248"/>
      <c r="D47" s="247"/>
      <c r="E47" s="27" t="s">
        <v>24</v>
      </c>
      <c r="F47" s="17" t="s">
        <v>14</v>
      </c>
      <c r="G47" s="24">
        <v>0</v>
      </c>
      <c r="H47" s="9">
        <v>45262</v>
      </c>
      <c r="I47" s="24">
        <v>0.6</v>
      </c>
      <c r="J47" s="24">
        <v>0</v>
      </c>
      <c r="K47" s="54">
        <v>219.26</v>
      </c>
      <c r="L47" s="24">
        <v>745.85</v>
      </c>
      <c r="M47" s="101">
        <v>0</v>
      </c>
    </row>
    <row r="48" spans="1:13" ht="47.25" x14ac:dyDescent="0.25">
      <c r="A48" s="100" t="s">
        <v>22</v>
      </c>
      <c r="B48" s="17" t="s">
        <v>148</v>
      </c>
      <c r="C48" s="17" t="s">
        <v>17</v>
      </c>
      <c r="D48" s="21" t="s">
        <v>30</v>
      </c>
      <c r="E48" s="27" t="s">
        <v>29</v>
      </c>
      <c r="F48" s="17" t="s">
        <v>21</v>
      </c>
      <c r="G48" s="17">
        <v>1</v>
      </c>
      <c r="H48" s="15">
        <v>44925</v>
      </c>
      <c r="I48" s="25" t="s">
        <v>88</v>
      </c>
      <c r="J48" s="25" t="s">
        <v>88</v>
      </c>
      <c r="K48" s="54">
        <v>20000</v>
      </c>
      <c r="L48" s="24">
        <v>0</v>
      </c>
      <c r="M48" s="101">
        <v>0</v>
      </c>
    </row>
    <row r="49" spans="1:13" ht="63" x14ac:dyDescent="0.25">
      <c r="A49" s="100" t="s">
        <v>22</v>
      </c>
      <c r="B49" s="17" t="s">
        <v>139</v>
      </c>
      <c r="C49" s="21" t="s">
        <v>17</v>
      </c>
      <c r="D49" s="21" t="s">
        <v>86</v>
      </c>
      <c r="E49" s="27" t="s">
        <v>24</v>
      </c>
      <c r="F49" s="17" t="s">
        <v>14</v>
      </c>
      <c r="G49" s="26">
        <v>0</v>
      </c>
      <c r="H49" s="15">
        <v>45261</v>
      </c>
      <c r="I49" s="38">
        <v>0.75700000000000001</v>
      </c>
      <c r="J49" s="26">
        <v>0</v>
      </c>
      <c r="K49" s="54">
        <f>12050.87+121.73</f>
        <v>12172.6</v>
      </c>
      <c r="L49" s="54">
        <v>109553.3</v>
      </c>
      <c r="M49" s="101">
        <v>0</v>
      </c>
    </row>
    <row r="50" spans="1:13" ht="63" x14ac:dyDescent="0.25">
      <c r="A50" s="100" t="s">
        <v>22</v>
      </c>
      <c r="B50" s="17" t="s">
        <v>137</v>
      </c>
      <c r="C50" s="21" t="s">
        <v>17</v>
      </c>
      <c r="D50" s="21" t="s">
        <v>85</v>
      </c>
      <c r="E50" s="27" t="s">
        <v>24</v>
      </c>
      <c r="F50" s="17" t="s">
        <v>25</v>
      </c>
      <c r="G50" s="24">
        <v>0</v>
      </c>
      <c r="H50" s="15">
        <v>45262</v>
      </c>
      <c r="I50" s="24">
        <v>0.33100000000000002</v>
      </c>
      <c r="J50" s="24">
        <v>0</v>
      </c>
      <c r="K50" s="54">
        <f>27859.78+1</f>
        <v>27860.78</v>
      </c>
      <c r="L50" s="54">
        <v>0</v>
      </c>
      <c r="M50" s="101">
        <v>0</v>
      </c>
    </row>
    <row r="51" spans="1:13" ht="47.25" x14ac:dyDescent="0.25">
      <c r="A51" s="100" t="s">
        <v>22</v>
      </c>
      <c r="B51" s="21" t="s">
        <v>149</v>
      </c>
      <c r="C51" s="17" t="s">
        <v>17</v>
      </c>
      <c r="D51" s="21" t="s">
        <v>104</v>
      </c>
      <c r="E51" s="27" t="s">
        <v>29</v>
      </c>
      <c r="F51" s="17" t="s">
        <v>21</v>
      </c>
      <c r="G51" s="17" t="s">
        <v>88</v>
      </c>
      <c r="H51" s="15">
        <v>45290</v>
      </c>
      <c r="I51" s="31">
        <v>1</v>
      </c>
      <c r="J51" s="31">
        <v>0</v>
      </c>
      <c r="K51" s="58">
        <v>0</v>
      </c>
      <c r="L51" s="19">
        <v>18288.830000000002</v>
      </c>
      <c r="M51" s="216">
        <v>0</v>
      </c>
    </row>
    <row r="52" spans="1:13" ht="47.25" x14ac:dyDescent="0.25">
      <c r="A52" s="265" t="s">
        <v>22</v>
      </c>
      <c r="B52" s="248" t="s">
        <v>132</v>
      </c>
      <c r="C52" s="248" t="s">
        <v>17</v>
      </c>
      <c r="D52" s="247" t="s">
        <v>109</v>
      </c>
      <c r="E52" s="27" t="s">
        <v>29</v>
      </c>
      <c r="F52" s="17" t="s">
        <v>21</v>
      </c>
      <c r="G52" s="17" t="s">
        <v>36</v>
      </c>
      <c r="H52" s="15">
        <v>44900</v>
      </c>
      <c r="I52" s="25" t="s">
        <v>88</v>
      </c>
      <c r="J52" s="25" t="s">
        <v>88</v>
      </c>
      <c r="K52" s="54">
        <v>17080.962769999998</v>
      </c>
      <c r="L52" s="24">
        <v>0</v>
      </c>
      <c r="M52" s="101">
        <v>0</v>
      </c>
    </row>
    <row r="53" spans="1:13" ht="63" x14ac:dyDescent="0.25">
      <c r="A53" s="265"/>
      <c r="B53" s="248"/>
      <c r="C53" s="248"/>
      <c r="D53" s="247"/>
      <c r="E53" s="27" t="s">
        <v>24</v>
      </c>
      <c r="F53" s="17" t="s">
        <v>25</v>
      </c>
      <c r="G53" s="24">
        <v>0</v>
      </c>
      <c r="H53" s="15">
        <v>45262</v>
      </c>
      <c r="I53" s="17" t="s">
        <v>117</v>
      </c>
      <c r="J53" s="24">
        <v>0</v>
      </c>
      <c r="K53" s="54">
        <v>142.47412</v>
      </c>
      <c r="L53" s="24">
        <v>377.79</v>
      </c>
      <c r="M53" s="101">
        <v>0</v>
      </c>
    </row>
    <row r="54" spans="1:13" ht="47.25" x14ac:dyDescent="0.25">
      <c r="A54" s="100" t="s">
        <v>22</v>
      </c>
      <c r="B54" s="21" t="s">
        <v>144</v>
      </c>
      <c r="C54" s="17" t="s">
        <v>17</v>
      </c>
      <c r="D54" s="21" t="s">
        <v>34</v>
      </c>
      <c r="E54" s="27" t="s">
        <v>29</v>
      </c>
      <c r="F54" s="17" t="s">
        <v>21</v>
      </c>
      <c r="G54" s="17">
        <v>1</v>
      </c>
      <c r="H54" s="15">
        <v>44803</v>
      </c>
      <c r="I54" s="25" t="s">
        <v>88</v>
      </c>
      <c r="J54" s="25" t="s">
        <v>88</v>
      </c>
      <c r="K54" s="54">
        <v>5253.5230000000001</v>
      </c>
      <c r="L54" s="24">
        <v>0</v>
      </c>
      <c r="M54" s="101">
        <v>0</v>
      </c>
    </row>
    <row r="55" spans="1:13" ht="47.25" x14ac:dyDescent="0.25">
      <c r="A55" s="100" t="s">
        <v>22</v>
      </c>
      <c r="B55" s="21" t="s">
        <v>145</v>
      </c>
      <c r="C55" s="17" t="s">
        <v>17</v>
      </c>
      <c r="D55" s="21" t="s">
        <v>33</v>
      </c>
      <c r="E55" s="27" t="s">
        <v>29</v>
      </c>
      <c r="F55" s="17" t="s">
        <v>21</v>
      </c>
      <c r="G55" s="17" t="s">
        <v>88</v>
      </c>
      <c r="H55" s="15">
        <v>45290</v>
      </c>
      <c r="I55" s="25" t="s">
        <v>36</v>
      </c>
      <c r="J55" s="25" t="s">
        <v>88</v>
      </c>
      <c r="K55" s="54">
        <v>43.56</v>
      </c>
      <c r="L55" s="24">
        <v>14875</v>
      </c>
      <c r="M55" s="101">
        <v>0</v>
      </c>
    </row>
    <row r="56" spans="1:13" ht="47.25" x14ac:dyDescent="0.25">
      <c r="A56" s="265" t="s">
        <v>22</v>
      </c>
      <c r="B56" s="248" t="s">
        <v>146</v>
      </c>
      <c r="C56" s="248" t="s">
        <v>17</v>
      </c>
      <c r="D56" s="247" t="s">
        <v>32</v>
      </c>
      <c r="E56" s="27" t="s">
        <v>29</v>
      </c>
      <c r="F56" s="17" t="s">
        <v>21</v>
      </c>
      <c r="G56" s="17">
        <v>1</v>
      </c>
      <c r="H56" s="9">
        <v>44834</v>
      </c>
      <c r="I56" s="25" t="s">
        <v>88</v>
      </c>
      <c r="J56" s="25" t="s">
        <v>88</v>
      </c>
      <c r="K56" s="54">
        <f>11995.33-2801.56007-463.115-887.30803</f>
        <v>7843.3469000000005</v>
      </c>
      <c r="L56" s="24">
        <v>0</v>
      </c>
      <c r="M56" s="101">
        <v>0</v>
      </c>
    </row>
    <row r="57" spans="1:13" ht="63" x14ac:dyDescent="0.25">
      <c r="A57" s="265"/>
      <c r="B57" s="248"/>
      <c r="C57" s="248"/>
      <c r="D57" s="247"/>
      <c r="E57" s="27" t="s">
        <v>24</v>
      </c>
      <c r="F57" s="17" t="s">
        <v>14</v>
      </c>
      <c r="G57" s="24">
        <v>0</v>
      </c>
      <c r="H57" s="15">
        <v>45261</v>
      </c>
      <c r="I57" s="24">
        <v>0.71</v>
      </c>
      <c r="J57" s="24">
        <v>0</v>
      </c>
      <c r="K57" s="54">
        <v>53448</v>
      </c>
      <c r="L57" s="24">
        <v>53448</v>
      </c>
      <c r="M57" s="101">
        <v>0</v>
      </c>
    </row>
    <row r="58" spans="1:13" ht="47.25" x14ac:dyDescent="0.25">
      <c r="A58" s="100" t="s">
        <v>22</v>
      </c>
      <c r="B58" s="21" t="s">
        <v>142</v>
      </c>
      <c r="C58" s="17" t="s">
        <v>17</v>
      </c>
      <c r="D58" s="21" t="s">
        <v>31</v>
      </c>
      <c r="E58" s="27" t="s">
        <v>29</v>
      </c>
      <c r="F58" s="17" t="s">
        <v>21</v>
      </c>
      <c r="G58" s="17" t="s">
        <v>88</v>
      </c>
      <c r="H58" s="15">
        <v>45261</v>
      </c>
      <c r="I58" s="25" t="s">
        <v>36</v>
      </c>
      <c r="J58" s="25" t="s">
        <v>88</v>
      </c>
      <c r="K58" s="24">
        <v>0</v>
      </c>
      <c r="L58" s="24">
        <v>22529.03</v>
      </c>
      <c r="M58" s="101">
        <v>0</v>
      </c>
    </row>
    <row r="59" spans="1:13" ht="63" x14ac:dyDescent="0.25">
      <c r="A59" s="100" t="s">
        <v>22</v>
      </c>
      <c r="B59" s="21" t="s">
        <v>131</v>
      </c>
      <c r="C59" s="21" t="s">
        <v>17</v>
      </c>
      <c r="D59" s="249" t="s">
        <v>40</v>
      </c>
      <c r="E59" s="27" t="s">
        <v>24</v>
      </c>
      <c r="F59" s="17" t="s">
        <v>14</v>
      </c>
      <c r="G59" s="17" t="s">
        <v>118</v>
      </c>
      <c r="H59" s="15">
        <v>44896</v>
      </c>
      <c r="I59" s="24">
        <v>0</v>
      </c>
      <c r="J59" s="24">
        <v>0</v>
      </c>
      <c r="K59" s="54">
        <f>158763.77756-1568.885</f>
        <v>157194.89255999998</v>
      </c>
      <c r="L59" s="24">
        <v>0</v>
      </c>
      <c r="M59" s="101">
        <v>0</v>
      </c>
    </row>
    <row r="60" spans="1:13" ht="31.5" x14ac:dyDescent="0.25">
      <c r="A60" s="100" t="s">
        <v>22</v>
      </c>
      <c r="B60" s="56" t="s">
        <v>131</v>
      </c>
      <c r="C60" s="56" t="s">
        <v>43</v>
      </c>
      <c r="D60" s="250"/>
      <c r="E60" s="65" t="s">
        <v>227</v>
      </c>
      <c r="F60" s="57" t="s">
        <v>21</v>
      </c>
      <c r="G60" s="59">
        <v>8</v>
      </c>
      <c r="H60" s="15">
        <v>44896</v>
      </c>
      <c r="I60" s="41">
        <v>0</v>
      </c>
      <c r="J60" s="41">
        <v>0</v>
      </c>
      <c r="K60" s="54">
        <v>2031</v>
      </c>
      <c r="L60" s="24">
        <v>0</v>
      </c>
      <c r="M60" s="101">
        <v>0</v>
      </c>
    </row>
    <row r="61" spans="1:13" ht="63" x14ac:dyDescent="0.25">
      <c r="A61" s="100" t="s">
        <v>22</v>
      </c>
      <c r="B61" s="21" t="s">
        <v>127</v>
      </c>
      <c r="C61" s="21" t="s">
        <v>17</v>
      </c>
      <c r="D61" s="21" t="s">
        <v>111</v>
      </c>
      <c r="E61" s="27" t="s">
        <v>24</v>
      </c>
      <c r="F61" s="17" t="s">
        <v>14</v>
      </c>
      <c r="G61" s="24">
        <v>0</v>
      </c>
      <c r="H61" s="15">
        <v>45627</v>
      </c>
      <c r="I61" s="24">
        <v>0</v>
      </c>
      <c r="J61" s="24">
        <v>0.58799999999999997</v>
      </c>
      <c r="K61" s="54">
        <v>5304.7599499999997</v>
      </c>
      <c r="L61" s="24">
        <v>40000</v>
      </c>
      <c r="M61" s="101">
        <v>50869.58</v>
      </c>
    </row>
    <row r="62" spans="1:13" ht="63" x14ac:dyDescent="0.25">
      <c r="A62" s="100" t="s">
        <v>22</v>
      </c>
      <c r="B62" s="21" t="s">
        <v>130</v>
      </c>
      <c r="C62" s="21" t="s">
        <v>17</v>
      </c>
      <c r="D62" s="21" t="s">
        <v>87</v>
      </c>
      <c r="E62" s="27" t="s">
        <v>24</v>
      </c>
      <c r="F62" s="17" t="s">
        <v>14</v>
      </c>
      <c r="G62" s="26">
        <v>0</v>
      </c>
      <c r="H62" s="15">
        <v>45261</v>
      </c>
      <c r="I62" s="23">
        <v>0.1</v>
      </c>
      <c r="J62" s="26">
        <v>0</v>
      </c>
      <c r="K62" s="24">
        <v>0</v>
      </c>
      <c r="L62" s="24">
        <v>48000</v>
      </c>
      <c r="M62" s="101">
        <v>0</v>
      </c>
    </row>
    <row r="63" spans="1:13" ht="47.25" x14ac:dyDescent="0.25">
      <c r="A63" s="100" t="s">
        <v>22</v>
      </c>
      <c r="B63" s="21" t="s">
        <v>140</v>
      </c>
      <c r="C63" s="17" t="s">
        <v>17</v>
      </c>
      <c r="D63" s="21" t="s">
        <v>101</v>
      </c>
      <c r="E63" s="27" t="s">
        <v>29</v>
      </c>
      <c r="F63" s="17" t="s">
        <v>21</v>
      </c>
      <c r="G63" s="17" t="s">
        <v>88</v>
      </c>
      <c r="H63" s="15">
        <v>45261</v>
      </c>
      <c r="I63" s="25" t="s">
        <v>36</v>
      </c>
      <c r="J63" s="25" t="s">
        <v>88</v>
      </c>
      <c r="K63" s="24">
        <v>0</v>
      </c>
      <c r="L63" s="24">
        <v>14724.61</v>
      </c>
      <c r="M63" s="101">
        <v>0</v>
      </c>
    </row>
    <row r="64" spans="1:13" ht="47.25" x14ac:dyDescent="0.25">
      <c r="A64" s="100" t="s">
        <v>22</v>
      </c>
      <c r="B64" s="21" t="s">
        <v>141</v>
      </c>
      <c r="C64" s="17" t="s">
        <v>17</v>
      </c>
      <c r="D64" s="21" t="s">
        <v>107</v>
      </c>
      <c r="E64" s="27" t="s">
        <v>29</v>
      </c>
      <c r="F64" s="17" t="s">
        <v>21</v>
      </c>
      <c r="G64" s="17" t="s">
        <v>88</v>
      </c>
      <c r="H64" s="15">
        <v>45262</v>
      </c>
      <c r="I64" s="25" t="s">
        <v>36</v>
      </c>
      <c r="J64" s="25" t="s">
        <v>88</v>
      </c>
      <c r="K64" s="24">
        <v>0</v>
      </c>
      <c r="L64" s="24">
        <v>20983.7</v>
      </c>
      <c r="M64" s="101">
        <v>0</v>
      </c>
    </row>
    <row r="65" spans="1:17" ht="47.25" x14ac:dyDescent="0.25">
      <c r="A65" s="100" t="s">
        <v>22</v>
      </c>
      <c r="B65" s="21" t="s">
        <v>143</v>
      </c>
      <c r="C65" s="17" t="s">
        <v>17</v>
      </c>
      <c r="D65" s="21" t="s">
        <v>106</v>
      </c>
      <c r="E65" s="27" t="s">
        <v>29</v>
      </c>
      <c r="F65" s="17" t="s">
        <v>21</v>
      </c>
      <c r="G65" s="17" t="s">
        <v>88</v>
      </c>
      <c r="H65" s="15">
        <v>45291</v>
      </c>
      <c r="I65" s="25" t="s">
        <v>36</v>
      </c>
      <c r="J65" s="25" t="s">
        <v>88</v>
      </c>
      <c r="K65" s="24">
        <v>0</v>
      </c>
      <c r="L65" s="24">
        <v>42984.02</v>
      </c>
      <c r="M65" s="101">
        <v>0</v>
      </c>
    </row>
    <row r="66" spans="1:17" ht="47.25" x14ac:dyDescent="0.25">
      <c r="A66" s="100" t="s">
        <v>22</v>
      </c>
      <c r="B66" s="17" t="s">
        <v>147</v>
      </c>
      <c r="C66" s="17" t="s">
        <v>17</v>
      </c>
      <c r="D66" s="21" t="s">
        <v>105</v>
      </c>
      <c r="E66" s="27" t="s">
        <v>29</v>
      </c>
      <c r="F66" s="17" t="s">
        <v>21</v>
      </c>
      <c r="G66" s="17" t="s">
        <v>88</v>
      </c>
      <c r="H66" s="15">
        <v>45291</v>
      </c>
      <c r="I66" s="25" t="s">
        <v>36</v>
      </c>
      <c r="J66" s="25" t="s">
        <v>88</v>
      </c>
      <c r="K66" s="24">
        <v>0</v>
      </c>
      <c r="L66" s="24">
        <v>7713.37</v>
      </c>
      <c r="M66" s="101">
        <v>0</v>
      </c>
    </row>
    <row r="67" spans="1:17" ht="31.5" x14ac:dyDescent="0.25">
      <c r="A67" s="100" t="s">
        <v>22</v>
      </c>
      <c r="B67" s="17" t="s">
        <v>164</v>
      </c>
      <c r="C67" s="7" t="s">
        <v>43</v>
      </c>
      <c r="D67" s="249" t="s">
        <v>42</v>
      </c>
      <c r="E67" s="21" t="s">
        <v>227</v>
      </c>
      <c r="F67" s="17" t="s">
        <v>21</v>
      </c>
      <c r="G67" s="17" t="s">
        <v>88</v>
      </c>
      <c r="H67" s="15">
        <v>45992</v>
      </c>
      <c r="I67" s="25" t="s">
        <v>88</v>
      </c>
      <c r="J67" s="25" t="s">
        <v>88</v>
      </c>
      <c r="K67" s="54">
        <f>292543.805</f>
        <v>292543.80499999999</v>
      </c>
      <c r="L67" s="54">
        <v>0</v>
      </c>
      <c r="M67" s="85">
        <v>0</v>
      </c>
    </row>
    <row r="68" spans="1:17" ht="101.25" customHeight="1" thickBot="1" x14ac:dyDescent="0.3">
      <c r="A68" s="102" t="s">
        <v>22</v>
      </c>
      <c r="B68" s="104" t="s">
        <v>164</v>
      </c>
      <c r="C68" s="103" t="s">
        <v>17</v>
      </c>
      <c r="D68" s="290"/>
      <c r="E68" s="103" t="s">
        <v>24</v>
      </c>
      <c r="F68" s="104" t="s">
        <v>14</v>
      </c>
      <c r="G68" s="107">
        <v>0</v>
      </c>
      <c r="H68" s="174">
        <v>45992</v>
      </c>
      <c r="I68" s="179">
        <v>0</v>
      </c>
      <c r="J68" s="179">
        <v>0</v>
      </c>
      <c r="K68" s="86">
        <v>496499</v>
      </c>
      <c r="L68" s="86">
        <v>295779</v>
      </c>
      <c r="M68" s="87">
        <v>0</v>
      </c>
    </row>
    <row r="69" spans="1:17" ht="18" customHeight="1" x14ac:dyDescent="0.25">
      <c r="A69" s="268" t="s">
        <v>44</v>
      </c>
      <c r="B69" s="266" t="s">
        <v>7</v>
      </c>
      <c r="C69" s="266" t="s">
        <v>7</v>
      </c>
      <c r="D69" s="288" t="s">
        <v>45</v>
      </c>
      <c r="E69" s="287" t="s">
        <v>275</v>
      </c>
      <c r="F69" s="287"/>
      <c r="G69" s="287"/>
      <c r="H69" s="287"/>
      <c r="I69" s="287"/>
      <c r="J69" s="287"/>
      <c r="K69" s="82">
        <f>K70+K71+K72</f>
        <v>1790840.1657600002</v>
      </c>
      <c r="L69" s="82">
        <f>L70+L71+L72</f>
        <v>1697020.0389100001</v>
      </c>
      <c r="M69" s="83">
        <f>M70+M71+M72</f>
        <v>1698187.2719999999</v>
      </c>
      <c r="O69" s="2"/>
      <c r="P69" s="2"/>
      <c r="Q69" s="2"/>
    </row>
    <row r="70" spans="1:17" ht="93" customHeight="1" x14ac:dyDescent="0.25">
      <c r="A70" s="269"/>
      <c r="B70" s="267"/>
      <c r="C70" s="267"/>
      <c r="D70" s="289"/>
      <c r="E70" s="32" t="s">
        <v>13</v>
      </c>
      <c r="F70" s="8" t="s">
        <v>14</v>
      </c>
      <c r="G70" s="33">
        <f>G74+G152+G170</f>
        <v>544.77500000000009</v>
      </c>
      <c r="H70" s="51">
        <v>45627</v>
      </c>
      <c r="I70" s="33">
        <f>I74+I152+I170</f>
        <v>543.98</v>
      </c>
      <c r="J70" s="33">
        <f>J74+J152+J170</f>
        <v>543.55100000000004</v>
      </c>
      <c r="K70" s="35">
        <f>K74+K152+K170</f>
        <v>710524.6407300001</v>
      </c>
      <c r="L70" s="35">
        <f>L74+L152+L170</f>
        <v>711347.02890999999</v>
      </c>
      <c r="M70" s="120">
        <f>M74+M152+M170</f>
        <v>704921.00199999986</v>
      </c>
    </row>
    <row r="71" spans="1:17" ht="91.5" customHeight="1" x14ac:dyDescent="0.25">
      <c r="A71" s="269"/>
      <c r="B71" s="267"/>
      <c r="C71" s="267"/>
      <c r="D71" s="289"/>
      <c r="E71" s="30" t="s">
        <v>63</v>
      </c>
      <c r="F71" s="10" t="s">
        <v>64</v>
      </c>
      <c r="G71" s="76">
        <f>G166</f>
        <v>8122990</v>
      </c>
      <c r="H71" s="51">
        <v>45628</v>
      </c>
      <c r="I71" s="76">
        <f>I166</f>
        <v>8122990</v>
      </c>
      <c r="J71" s="76">
        <f>J166</f>
        <v>8122990</v>
      </c>
      <c r="K71" s="35">
        <f>K166</f>
        <v>727528.27</v>
      </c>
      <c r="L71" s="35">
        <f>L166</f>
        <v>707546.99</v>
      </c>
      <c r="M71" s="120">
        <f>M166</f>
        <v>738087.25</v>
      </c>
    </row>
    <row r="72" spans="1:17" ht="37.5" customHeight="1" x14ac:dyDescent="0.25">
      <c r="A72" s="269"/>
      <c r="B72" s="267"/>
      <c r="C72" s="267"/>
      <c r="D72" s="289"/>
      <c r="E72" s="8" t="s">
        <v>276</v>
      </c>
      <c r="F72" s="8" t="s">
        <v>21</v>
      </c>
      <c r="G72" s="227">
        <f>G75+G153+G158+G162+G164+G168</f>
        <v>837</v>
      </c>
      <c r="H72" s="51">
        <v>45629</v>
      </c>
      <c r="I72" s="227">
        <f>I75+I153+I158+I162+I164+I168</f>
        <v>796</v>
      </c>
      <c r="J72" s="227">
        <f>J75+J153+J158+J162+J164+J168</f>
        <v>796</v>
      </c>
      <c r="K72" s="76">
        <f>K75+K153+K158+K162+K164+K168</f>
        <v>352787.25503</v>
      </c>
      <c r="L72" s="76">
        <f>L75+L153+L158+L162+L164+L168</f>
        <v>278126.02</v>
      </c>
      <c r="M72" s="239">
        <f>M75+M153+M158+M162+M164+M168</f>
        <v>255179.02</v>
      </c>
    </row>
    <row r="73" spans="1:17" ht="28.5" customHeight="1" x14ac:dyDescent="0.25">
      <c r="A73" s="280" t="s">
        <v>44</v>
      </c>
      <c r="B73" s="278" t="s">
        <v>7</v>
      </c>
      <c r="C73" s="278" t="s">
        <v>7</v>
      </c>
      <c r="D73" s="276" t="s">
        <v>15</v>
      </c>
      <c r="E73" s="273" t="s">
        <v>275</v>
      </c>
      <c r="F73" s="273"/>
      <c r="G73" s="273"/>
      <c r="H73" s="273"/>
      <c r="I73" s="273"/>
      <c r="J73" s="273"/>
      <c r="K73" s="112">
        <f>K74+K75</f>
        <v>402516.46631000005</v>
      </c>
      <c r="L73" s="112">
        <f>L74+L75</f>
        <v>437797.02890999999</v>
      </c>
      <c r="M73" s="120">
        <f>M74+M75</f>
        <v>408254.00199999992</v>
      </c>
    </row>
    <row r="74" spans="1:17" ht="87.75" customHeight="1" x14ac:dyDescent="0.25">
      <c r="A74" s="271"/>
      <c r="B74" s="279"/>
      <c r="C74" s="279"/>
      <c r="D74" s="277"/>
      <c r="E74" s="30" t="s">
        <v>13</v>
      </c>
      <c r="F74" s="10" t="s">
        <v>14</v>
      </c>
      <c r="G74" s="36">
        <f>G76+G78+G130</f>
        <v>6.2050000000000001</v>
      </c>
      <c r="H74" s="40">
        <v>45627</v>
      </c>
      <c r="I74" s="36">
        <f>I76+I78+I130</f>
        <v>5.7299999999999995</v>
      </c>
      <c r="J74" s="36">
        <f>J76+J78+J130</f>
        <v>5.3010000000000002</v>
      </c>
      <c r="K74" s="35">
        <f>K76+K78+K130</f>
        <v>339531.31913000002</v>
      </c>
      <c r="L74" s="35">
        <f>L76+L78+L130</f>
        <v>387347.02890999999</v>
      </c>
      <c r="M74" s="120">
        <f>M76+M78+M130</f>
        <v>355921.00199999992</v>
      </c>
      <c r="N74" s="230"/>
      <c r="O74" s="230"/>
      <c r="P74" s="230"/>
    </row>
    <row r="75" spans="1:17" ht="28.5" customHeight="1" x14ac:dyDescent="0.25">
      <c r="A75" s="271"/>
      <c r="B75" s="279"/>
      <c r="C75" s="279"/>
      <c r="D75" s="277"/>
      <c r="E75" s="30"/>
      <c r="F75" s="10" t="s">
        <v>21</v>
      </c>
      <c r="G75" s="39">
        <f>G77+G108+G137+G140+G146</f>
        <v>101</v>
      </c>
      <c r="H75" s="40">
        <v>45628</v>
      </c>
      <c r="I75" s="39">
        <f>I77+I108+I137+I140+I146</f>
        <v>9</v>
      </c>
      <c r="J75" s="39">
        <f>J77+J108+J137+J140+J146</f>
        <v>9</v>
      </c>
      <c r="K75" s="14">
        <f>K77+K108+K137+K140+K146</f>
        <v>62985.14718</v>
      </c>
      <c r="L75" s="14">
        <f>L77+L108+L137+L140+L146</f>
        <v>50450</v>
      </c>
      <c r="M75" s="131">
        <f>M77+M108+M137+M140+M146</f>
        <v>52333</v>
      </c>
      <c r="N75" s="230"/>
      <c r="O75" s="230"/>
      <c r="P75" s="230"/>
    </row>
    <row r="76" spans="1:17" ht="47.25" x14ac:dyDescent="0.25">
      <c r="A76" s="100" t="s">
        <v>44</v>
      </c>
      <c r="B76" s="21" t="s">
        <v>160</v>
      </c>
      <c r="C76" s="21" t="s">
        <v>17</v>
      </c>
      <c r="D76" s="21" t="s">
        <v>112</v>
      </c>
      <c r="E76" s="21" t="s">
        <v>13</v>
      </c>
      <c r="F76" s="3" t="s">
        <v>14</v>
      </c>
      <c r="G76" s="26">
        <v>0</v>
      </c>
      <c r="H76" s="22">
        <v>45261</v>
      </c>
      <c r="I76" s="26">
        <v>1.74</v>
      </c>
      <c r="J76" s="26">
        <v>0</v>
      </c>
      <c r="K76" s="24">
        <v>102745.06</v>
      </c>
      <c r="L76" s="54">
        <f>58832.38+22062.47+18391.594</f>
        <v>99286.444000000003</v>
      </c>
      <c r="M76" s="101">
        <v>0</v>
      </c>
      <c r="N76" s="231"/>
      <c r="O76" s="232"/>
      <c r="P76" s="231"/>
    </row>
    <row r="77" spans="1:17" ht="48" thickBot="1" x14ac:dyDescent="0.3">
      <c r="A77" s="102" t="s">
        <v>44</v>
      </c>
      <c r="B77" s="103" t="s">
        <v>161</v>
      </c>
      <c r="C77" s="103" t="s">
        <v>17</v>
      </c>
      <c r="D77" s="240" t="s">
        <v>253</v>
      </c>
      <c r="E77" s="240" t="s">
        <v>29</v>
      </c>
      <c r="F77" s="223" t="s">
        <v>21</v>
      </c>
      <c r="G77" s="241">
        <v>1</v>
      </c>
      <c r="H77" s="242">
        <v>44896</v>
      </c>
      <c r="I77" s="105">
        <v>0</v>
      </c>
      <c r="J77" s="105">
        <v>0</v>
      </c>
      <c r="K77" s="107">
        <f>3200+700</f>
        <v>3900</v>
      </c>
      <c r="L77" s="107">
        <v>0</v>
      </c>
      <c r="M77" s="108">
        <v>0</v>
      </c>
      <c r="N77" s="231"/>
      <c r="O77" s="231"/>
      <c r="P77" s="231"/>
    </row>
    <row r="78" spans="1:17" ht="73.5" customHeight="1" thickBot="1" x14ac:dyDescent="0.3">
      <c r="A78" s="152" t="s">
        <v>44</v>
      </c>
      <c r="B78" s="154" t="s">
        <v>123</v>
      </c>
      <c r="C78" s="154" t="s">
        <v>17</v>
      </c>
      <c r="D78" s="154" t="s">
        <v>196</v>
      </c>
      <c r="E78" s="153" t="s">
        <v>13</v>
      </c>
      <c r="F78" s="244" t="s">
        <v>14</v>
      </c>
      <c r="G78" s="245">
        <f>G79+G80+G81+G82+G83+G84+G85+G86+G87+G88+G89+G90+G91+G92+G93+G94+G95+G96+G97+G98+G99+G100+G101+G102+G103+G104+G105+G106+G107</f>
        <v>3.383</v>
      </c>
      <c r="H78" s="144">
        <v>44896</v>
      </c>
      <c r="I78" s="145">
        <f>I79+I80+I81+I82+I83+I84+I85+I86+I87+I88+I89+I90+I91+I92+I93+I94+I95+I96+I97+I98+I99+I100+I101+I102+I103+I104+I105+I106+I107</f>
        <v>2.98</v>
      </c>
      <c r="J78" s="145">
        <f>J79+J80+J81+J82+J83+J84+J85+J86+J87+J88+J89+J90+J91+J92+J93+J94+J95+J96+J97+J98+J99+J100+J101+J102+J103+J104+J105+J106+J107</f>
        <v>5.3010000000000002</v>
      </c>
      <c r="K78" s="145">
        <f>K79+K80+K81+K82+K83+K84+K85+K86+K87+K88+K89+K90+K91+K92+K93+K94+K95+K96+K97+K98+K99+K100+K101+K102+K103+K104+K105+K106+K107</f>
        <v>166783.00413000002</v>
      </c>
      <c r="L78" s="145">
        <f>L79+L80+L81+L82+L83+L84+L85+L86+L87+L88+L89+L90+L91+L92+L93+L94+L95+L96+L97+L98+L99+L100+L101+L102+L103+L104+L105+L106+L107</f>
        <v>263060.58490999998</v>
      </c>
      <c r="M78" s="146">
        <f>M79+M80+M81+M82+M83+M84+M85+M86+M87+M88+M89+M90+M91+M92+M93+M94+M95+M96+M97+M98+M99+M100+M101+M102+M103+M104+M105+M106+M107</f>
        <v>355921.00199999992</v>
      </c>
    </row>
    <row r="79" spans="1:17" ht="47.25" x14ac:dyDescent="0.25">
      <c r="A79" s="149" t="s">
        <v>44</v>
      </c>
      <c r="B79" s="114" t="s">
        <v>123</v>
      </c>
      <c r="C79" s="114" t="s">
        <v>17</v>
      </c>
      <c r="D79" s="128" t="s">
        <v>47</v>
      </c>
      <c r="E79" s="128" t="s">
        <v>13</v>
      </c>
      <c r="F79" s="220" t="s">
        <v>14</v>
      </c>
      <c r="G79" s="119">
        <v>1.2</v>
      </c>
      <c r="H79" s="221">
        <v>44896</v>
      </c>
      <c r="I79" s="222">
        <v>0</v>
      </c>
      <c r="J79" s="222">
        <v>0</v>
      </c>
      <c r="K79" s="119">
        <f>12123.79+17051.54672+8000</f>
        <v>37175.336719999999</v>
      </c>
      <c r="L79" s="119">
        <v>0</v>
      </c>
      <c r="M79" s="139">
        <v>0</v>
      </c>
      <c r="N79" s="2"/>
    </row>
    <row r="80" spans="1:17" ht="78.75" x14ac:dyDescent="0.25">
      <c r="A80" s="100" t="s">
        <v>44</v>
      </c>
      <c r="B80" s="21" t="s">
        <v>123</v>
      </c>
      <c r="C80" s="21" t="s">
        <v>17</v>
      </c>
      <c r="D80" s="56" t="s">
        <v>46</v>
      </c>
      <c r="E80" s="56" t="s">
        <v>13</v>
      </c>
      <c r="F80" s="1" t="s">
        <v>14</v>
      </c>
      <c r="G80" s="54">
        <v>0.34499999999999997</v>
      </c>
      <c r="H80" s="61">
        <v>44896</v>
      </c>
      <c r="I80" s="60">
        <v>0</v>
      </c>
      <c r="J80" s="60">
        <v>0</v>
      </c>
      <c r="K80" s="54">
        <f>31426.36521-376.05502-2754.79793</f>
        <v>28295.51226</v>
      </c>
      <c r="L80" s="54">
        <v>0</v>
      </c>
      <c r="M80" s="85">
        <v>0</v>
      </c>
    </row>
    <row r="81" spans="1:15" ht="47.25" x14ac:dyDescent="0.25">
      <c r="A81" s="100" t="s">
        <v>44</v>
      </c>
      <c r="B81" s="21" t="s">
        <v>123</v>
      </c>
      <c r="C81" s="21" t="s">
        <v>17</v>
      </c>
      <c r="D81" s="56" t="s">
        <v>231</v>
      </c>
      <c r="E81" s="56" t="s">
        <v>13</v>
      </c>
      <c r="F81" s="1" t="s">
        <v>14</v>
      </c>
      <c r="G81" s="54">
        <v>0.875</v>
      </c>
      <c r="H81" s="61">
        <v>44835</v>
      </c>
      <c r="I81" s="60">
        <v>0</v>
      </c>
      <c r="J81" s="60">
        <v>0</v>
      </c>
      <c r="K81" s="54">
        <f>21816.55-256.096-107.80228+1000</f>
        <v>22452.651719999998</v>
      </c>
      <c r="L81" s="54">
        <v>0</v>
      </c>
      <c r="M81" s="85">
        <v>0</v>
      </c>
    </row>
    <row r="82" spans="1:15" ht="78.75" x14ac:dyDescent="0.25">
      <c r="A82" s="84" t="s">
        <v>44</v>
      </c>
      <c r="B82" s="56" t="s">
        <v>123</v>
      </c>
      <c r="C82" s="56" t="s">
        <v>17</v>
      </c>
      <c r="D82" s="56" t="s">
        <v>241</v>
      </c>
      <c r="E82" s="56" t="s">
        <v>13</v>
      </c>
      <c r="F82" s="1" t="s">
        <v>14</v>
      </c>
      <c r="G82" s="60">
        <v>0.08</v>
      </c>
      <c r="H82" s="61">
        <v>44896</v>
      </c>
      <c r="I82" s="60">
        <v>0</v>
      </c>
      <c r="J82" s="60">
        <v>0</v>
      </c>
      <c r="K82" s="54">
        <f>4178.08+832.07612</f>
        <v>5010.1561199999996</v>
      </c>
      <c r="L82" s="54">
        <v>0</v>
      </c>
      <c r="M82" s="85">
        <v>0</v>
      </c>
    </row>
    <row r="83" spans="1:15" ht="47.25" x14ac:dyDescent="0.25">
      <c r="A83" s="100" t="s">
        <v>44</v>
      </c>
      <c r="B83" s="21" t="s">
        <v>123</v>
      </c>
      <c r="C83" s="21" t="s">
        <v>17</v>
      </c>
      <c r="D83" s="56" t="s">
        <v>270</v>
      </c>
      <c r="E83" s="56" t="s">
        <v>13</v>
      </c>
      <c r="F83" s="1" t="s">
        <v>14</v>
      </c>
      <c r="G83" s="60">
        <f>0.5-0.5</f>
        <v>0</v>
      </c>
      <c r="H83" s="61">
        <v>45017</v>
      </c>
      <c r="I83" s="60">
        <v>0.5</v>
      </c>
      <c r="J83" s="60">
        <v>0</v>
      </c>
      <c r="K83" s="54">
        <v>18057.580000000002</v>
      </c>
      <c r="L83" s="54">
        <f>11569.88+288.22</f>
        <v>11858.099999999999</v>
      </c>
      <c r="M83" s="85">
        <v>0</v>
      </c>
      <c r="N83" s="219"/>
    </row>
    <row r="84" spans="1:15" ht="47.25" x14ac:dyDescent="0.25">
      <c r="A84" s="100" t="s">
        <v>44</v>
      </c>
      <c r="B84" s="21" t="s">
        <v>123</v>
      </c>
      <c r="C84" s="21" t="s">
        <v>17</v>
      </c>
      <c r="D84" s="56" t="s">
        <v>185</v>
      </c>
      <c r="E84" s="56" t="s">
        <v>13</v>
      </c>
      <c r="F84" s="1" t="s">
        <v>14</v>
      </c>
      <c r="G84" s="60">
        <v>0.16</v>
      </c>
      <c r="H84" s="61">
        <v>44896</v>
      </c>
      <c r="I84" s="60">
        <v>0</v>
      </c>
      <c r="J84" s="60">
        <v>0</v>
      </c>
      <c r="K84" s="54">
        <f>14458.06-900.515+6294.61-2969.18-1520.481-1808.73448+30.63025</f>
        <v>13584.38977</v>
      </c>
      <c r="L84" s="54">
        <v>0</v>
      </c>
      <c r="M84" s="85">
        <v>0</v>
      </c>
    </row>
    <row r="85" spans="1:15" ht="47.25" x14ac:dyDescent="0.25">
      <c r="A85" s="100" t="s">
        <v>44</v>
      </c>
      <c r="B85" s="21" t="s">
        <v>123</v>
      </c>
      <c r="C85" s="21" t="s">
        <v>17</v>
      </c>
      <c r="D85" s="56" t="s">
        <v>254</v>
      </c>
      <c r="E85" s="56" t="s">
        <v>13</v>
      </c>
      <c r="F85" s="1" t="s">
        <v>14</v>
      </c>
      <c r="G85" s="60">
        <v>0.24</v>
      </c>
      <c r="H85" s="61">
        <v>44897</v>
      </c>
      <c r="I85" s="60">
        <v>0</v>
      </c>
      <c r="J85" s="60">
        <v>0</v>
      </c>
      <c r="K85" s="54">
        <v>3634.39</v>
      </c>
      <c r="L85" s="54">
        <v>0</v>
      </c>
      <c r="M85" s="85">
        <v>0</v>
      </c>
      <c r="N85" s="69"/>
    </row>
    <row r="86" spans="1:15" ht="47.25" x14ac:dyDescent="0.25">
      <c r="A86" s="100" t="s">
        <v>44</v>
      </c>
      <c r="B86" s="21" t="s">
        <v>123</v>
      </c>
      <c r="C86" s="21" t="s">
        <v>17</v>
      </c>
      <c r="D86" s="56" t="s">
        <v>234</v>
      </c>
      <c r="E86" s="56" t="s">
        <v>13</v>
      </c>
      <c r="F86" s="1" t="s">
        <v>14</v>
      </c>
      <c r="G86" s="60">
        <v>0.15</v>
      </c>
      <c r="H86" s="61">
        <v>44896</v>
      </c>
      <c r="I86" s="60">
        <v>0</v>
      </c>
      <c r="J86" s="60">
        <v>0</v>
      </c>
      <c r="K86" s="54">
        <v>3569.2151399999998</v>
      </c>
      <c r="L86" s="54">
        <v>0</v>
      </c>
      <c r="M86" s="85">
        <v>0</v>
      </c>
      <c r="N86" s="228"/>
      <c r="O86" s="2"/>
    </row>
    <row r="87" spans="1:15" ht="47.25" x14ac:dyDescent="0.25">
      <c r="A87" s="100" t="s">
        <v>44</v>
      </c>
      <c r="B87" s="21" t="s">
        <v>123</v>
      </c>
      <c r="C87" s="21" t="s">
        <v>17</v>
      </c>
      <c r="D87" s="56" t="s">
        <v>94</v>
      </c>
      <c r="E87" s="56" t="s">
        <v>13</v>
      </c>
      <c r="F87" s="1" t="s">
        <v>14</v>
      </c>
      <c r="G87" s="60">
        <f>0.45-0.45</f>
        <v>0</v>
      </c>
      <c r="H87" s="61">
        <v>45139</v>
      </c>
      <c r="I87" s="60">
        <v>0.45</v>
      </c>
      <c r="J87" s="60">
        <v>0</v>
      </c>
      <c r="K87" s="54">
        <v>29289.599999999999</v>
      </c>
      <c r="L87" s="54">
        <f>68341.53-4069.88-288.22-7510.7</f>
        <v>56472.73</v>
      </c>
      <c r="M87" s="85">
        <v>0</v>
      </c>
      <c r="N87" s="229"/>
    </row>
    <row r="88" spans="1:15" ht="47.25" x14ac:dyDescent="0.25">
      <c r="A88" s="100" t="s">
        <v>44</v>
      </c>
      <c r="B88" s="21" t="s">
        <v>123</v>
      </c>
      <c r="C88" s="21" t="s">
        <v>17</v>
      </c>
      <c r="D88" s="56" t="s">
        <v>280</v>
      </c>
      <c r="E88" s="56" t="s">
        <v>13</v>
      </c>
      <c r="F88" s="1" t="s">
        <v>14</v>
      </c>
      <c r="G88" s="60">
        <f>0.45-0.45</f>
        <v>0</v>
      </c>
      <c r="H88" s="61">
        <v>45017</v>
      </c>
      <c r="I88" s="54">
        <v>0.218</v>
      </c>
      <c r="J88" s="54">
        <v>0</v>
      </c>
      <c r="K88" s="54">
        <f>3218.9-804.064-454-360.84-1000-600</f>
        <v>-3.9999999996780389E-3</v>
      </c>
      <c r="L88" s="54">
        <v>7510.7</v>
      </c>
      <c r="M88" s="85">
        <v>0</v>
      </c>
      <c r="N88" s="4"/>
    </row>
    <row r="89" spans="1:15" ht="47.25" x14ac:dyDescent="0.25">
      <c r="A89" s="100" t="s">
        <v>44</v>
      </c>
      <c r="B89" s="21" t="s">
        <v>123</v>
      </c>
      <c r="C89" s="21" t="s">
        <v>17</v>
      </c>
      <c r="D89" s="56" t="s">
        <v>259</v>
      </c>
      <c r="E89" s="56" t="s">
        <v>13</v>
      </c>
      <c r="F89" s="57" t="s">
        <v>14</v>
      </c>
      <c r="G89" s="54">
        <v>0.1</v>
      </c>
      <c r="H89" s="61">
        <v>44896</v>
      </c>
      <c r="I89" s="54">
        <v>0</v>
      </c>
      <c r="J89" s="54">
        <v>0</v>
      </c>
      <c r="K89" s="54">
        <f>1524.3+2166.84</f>
        <v>3691.1400000000003</v>
      </c>
      <c r="L89" s="54">
        <v>0</v>
      </c>
      <c r="M89" s="85">
        <v>0</v>
      </c>
      <c r="N89" s="73"/>
    </row>
    <row r="90" spans="1:15" ht="63" x14ac:dyDescent="0.25">
      <c r="A90" s="100" t="s">
        <v>44</v>
      </c>
      <c r="B90" s="21" t="s">
        <v>123</v>
      </c>
      <c r="C90" s="21" t="s">
        <v>17</v>
      </c>
      <c r="D90" s="56" t="s">
        <v>272</v>
      </c>
      <c r="E90" s="56" t="s">
        <v>13</v>
      </c>
      <c r="F90" s="57" t="s">
        <v>14</v>
      </c>
      <c r="G90" s="54">
        <v>4.4999999999999998E-2</v>
      </c>
      <c r="H90" s="61">
        <v>44897</v>
      </c>
      <c r="I90" s="54">
        <v>0</v>
      </c>
      <c r="J90" s="54">
        <v>0</v>
      </c>
      <c r="K90" s="54">
        <v>339.13099999999997</v>
      </c>
      <c r="L90" s="54">
        <v>0</v>
      </c>
      <c r="M90" s="85">
        <v>0</v>
      </c>
      <c r="N90" s="72"/>
    </row>
    <row r="91" spans="1:15" ht="63" x14ac:dyDescent="0.25">
      <c r="A91" s="100" t="s">
        <v>44</v>
      </c>
      <c r="B91" s="21" t="s">
        <v>123</v>
      </c>
      <c r="C91" s="21" t="s">
        <v>17</v>
      </c>
      <c r="D91" s="56" t="s">
        <v>271</v>
      </c>
      <c r="E91" s="56" t="s">
        <v>13</v>
      </c>
      <c r="F91" s="57" t="s">
        <v>14</v>
      </c>
      <c r="G91" s="54">
        <v>0.11799999999999999</v>
      </c>
      <c r="H91" s="61">
        <v>44898</v>
      </c>
      <c r="I91" s="54">
        <v>0</v>
      </c>
      <c r="J91" s="54">
        <v>0</v>
      </c>
      <c r="K91" s="54">
        <v>561.32640000000004</v>
      </c>
      <c r="L91" s="54">
        <v>0</v>
      </c>
      <c r="M91" s="85">
        <v>0</v>
      </c>
      <c r="N91" s="72"/>
    </row>
    <row r="92" spans="1:15" ht="47.25" x14ac:dyDescent="0.25">
      <c r="A92" s="100" t="s">
        <v>44</v>
      </c>
      <c r="B92" s="21" t="s">
        <v>123</v>
      </c>
      <c r="C92" s="21" t="s">
        <v>17</v>
      </c>
      <c r="D92" s="56" t="s">
        <v>281</v>
      </c>
      <c r="E92" s="56" t="s">
        <v>13</v>
      </c>
      <c r="F92" s="57" t="s">
        <v>14</v>
      </c>
      <c r="G92" s="54">
        <v>0.03</v>
      </c>
      <c r="H92" s="61">
        <v>44899</v>
      </c>
      <c r="I92" s="54">
        <v>0</v>
      </c>
      <c r="J92" s="54">
        <v>0</v>
      </c>
      <c r="K92" s="54">
        <v>526.56399999999996</v>
      </c>
      <c r="L92" s="54">
        <v>0</v>
      </c>
      <c r="M92" s="85">
        <v>0</v>
      </c>
      <c r="N92" s="72"/>
    </row>
    <row r="93" spans="1:15" ht="51" customHeight="1" x14ac:dyDescent="0.25">
      <c r="A93" s="100" t="s">
        <v>44</v>
      </c>
      <c r="B93" s="21" t="s">
        <v>123</v>
      </c>
      <c r="C93" s="21" t="s">
        <v>17</v>
      </c>
      <c r="D93" s="56" t="s">
        <v>288</v>
      </c>
      <c r="E93" s="56" t="s">
        <v>13</v>
      </c>
      <c r="F93" s="57" t="s">
        <v>14</v>
      </c>
      <c r="G93" s="54">
        <v>0.04</v>
      </c>
      <c r="H93" s="61">
        <v>44900</v>
      </c>
      <c r="I93" s="54">
        <v>0</v>
      </c>
      <c r="J93" s="54">
        <v>0</v>
      </c>
      <c r="K93" s="54">
        <v>596.01499999999999</v>
      </c>
      <c r="L93" s="54">
        <v>0</v>
      </c>
      <c r="M93" s="85">
        <v>0</v>
      </c>
      <c r="N93" s="72"/>
    </row>
    <row r="94" spans="1:15" ht="47.25" x14ac:dyDescent="0.25">
      <c r="A94" s="100" t="s">
        <v>44</v>
      </c>
      <c r="B94" s="21" t="s">
        <v>123</v>
      </c>
      <c r="C94" s="21" t="s">
        <v>17</v>
      </c>
      <c r="D94" s="56" t="s">
        <v>96</v>
      </c>
      <c r="E94" s="56" t="s">
        <v>13</v>
      </c>
      <c r="F94" s="1" t="s">
        <v>14</v>
      </c>
      <c r="G94" s="60">
        <v>0</v>
      </c>
      <c r="H94" s="61">
        <v>45137</v>
      </c>
      <c r="I94" s="60">
        <v>0.31</v>
      </c>
      <c r="J94" s="54">
        <v>0</v>
      </c>
      <c r="K94" s="54">
        <v>0</v>
      </c>
      <c r="L94" s="54">
        <v>26403.000909999999</v>
      </c>
      <c r="M94" s="85">
        <v>0</v>
      </c>
    </row>
    <row r="95" spans="1:15" ht="47.25" x14ac:dyDescent="0.25">
      <c r="A95" s="100" t="s">
        <v>44</v>
      </c>
      <c r="B95" s="21" t="s">
        <v>123</v>
      </c>
      <c r="C95" s="21" t="s">
        <v>17</v>
      </c>
      <c r="D95" s="56" t="s">
        <v>93</v>
      </c>
      <c r="E95" s="56" t="s">
        <v>13</v>
      </c>
      <c r="F95" s="1" t="s">
        <v>14</v>
      </c>
      <c r="G95" s="60">
        <v>0</v>
      </c>
      <c r="H95" s="61">
        <v>45232</v>
      </c>
      <c r="I95" s="60">
        <v>0.47</v>
      </c>
      <c r="J95" s="60">
        <v>0</v>
      </c>
      <c r="K95" s="54">
        <v>0</v>
      </c>
      <c r="L95" s="54">
        <v>48003.61</v>
      </c>
      <c r="M95" s="85">
        <v>0</v>
      </c>
    </row>
    <row r="96" spans="1:15" ht="47.25" x14ac:dyDescent="0.25">
      <c r="A96" s="100" t="s">
        <v>44</v>
      </c>
      <c r="B96" s="21" t="s">
        <v>123</v>
      </c>
      <c r="C96" s="21" t="s">
        <v>17</v>
      </c>
      <c r="D96" s="56" t="s">
        <v>90</v>
      </c>
      <c r="E96" s="56" t="s">
        <v>13</v>
      </c>
      <c r="F96" s="1" t="s">
        <v>14</v>
      </c>
      <c r="G96" s="60">
        <v>0</v>
      </c>
      <c r="H96" s="61">
        <v>45078</v>
      </c>
      <c r="I96" s="54">
        <v>0.30199999999999999</v>
      </c>
      <c r="J96" s="54">
        <v>0</v>
      </c>
      <c r="K96" s="54">
        <v>0</v>
      </c>
      <c r="L96" s="54">
        <v>16332.7</v>
      </c>
      <c r="M96" s="85">
        <v>0</v>
      </c>
    </row>
    <row r="97" spans="1:13" ht="47.25" x14ac:dyDescent="0.25">
      <c r="A97" s="100" t="s">
        <v>44</v>
      </c>
      <c r="B97" s="21" t="s">
        <v>123</v>
      </c>
      <c r="C97" s="21" t="s">
        <v>17</v>
      </c>
      <c r="D97" s="56" t="s">
        <v>186</v>
      </c>
      <c r="E97" s="56" t="s">
        <v>13</v>
      </c>
      <c r="F97" s="1" t="s">
        <v>14</v>
      </c>
      <c r="G97" s="60">
        <v>0</v>
      </c>
      <c r="H97" s="61">
        <v>45290</v>
      </c>
      <c r="I97" s="54">
        <v>0.73</v>
      </c>
      <c r="J97" s="54">
        <v>0</v>
      </c>
      <c r="K97" s="54">
        <v>0</v>
      </c>
      <c r="L97" s="54">
        <v>54576.767999999996</v>
      </c>
      <c r="M97" s="85">
        <v>0</v>
      </c>
    </row>
    <row r="98" spans="1:13" ht="47.25" x14ac:dyDescent="0.25">
      <c r="A98" s="100" t="s">
        <v>44</v>
      </c>
      <c r="B98" s="21" t="s">
        <v>123</v>
      </c>
      <c r="C98" s="21" t="s">
        <v>17</v>
      </c>
      <c r="D98" s="56" t="s">
        <v>89</v>
      </c>
      <c r="E98" s="56" t="s">
        <v>13</v>
      </c>
      <c r="F98" s="1" t="s">
        <v>14</v>
      </c>
      <c r="G98" s="54">
        <v>0</v>
      </c>
      <c r="H98" s="61">
        <v>45627</v>
      </c>
      <c r="I98" s="60">
        <v>0</v>
      </c>
      <c r="J98" s="60">
        <v>0.44</v>
      </c>
      <c r="K98" s="54">
        <f>96868.044-96868.044</f>
        <v>0</v>
      </c>
      <c r="L98" s="54">
        <f>60294.57-18391.594</f>
        <v>41902.975999999995</v>
      </c>
      <c r="M98" s="85">
        <f>36573.47+60294.574</f>
        <v>96868.043999999994</v>
      </c>
    </row>
    <row r="99" spans="1:13" ht="47.25" x14ac:dyDescent="0.25">
      <c r="A99" s="100" t="s">
        <v>44</v>
      </c>
      <c r="B99" s="21" t="s">
        <v>123</v>
      </c>
      <c r="C99" s="21" t="s">
        <v>17</v>
      </c>
      <c r="D99" s="56" t="s">
        <v>115</v>
      </c>
      <c r="E99" s="56" t="s">
        <v>13</v>
      </c>
      <c r="F99" s="1" t="s">
        <v>14</v>
      </c>
      <c r="G99" s="60">
        <v>0</v>
      </c>
      <c r="H99" s="61">
        <v>45657</v>
      </c>
      <c r="I99" s="54">
        <v>0</v>
      </c>
      <c r="J99" s="54">
        <v>0.78500000000000003</v>
      </c>
      <c r="K99" s="54">
        <v>0</v>
      </c>
      <c r="L99" s="54">
        <v>0</v>
      </c>
      <c r="M99" s="85">
        <v>78914.267999999996</v>
      </c>
    </row>
    <row r="100" spans="1:13" ht="47.25" x14ac:dyDescent="0.25">
      <c r="A100" s="100" t="s">
        <v>44</v>
      </c>
      <c r="B100" s="21" t="s">
        <v>123</v>
      </c>
      <c r="C100" s="21" t="s">
        <v>17</v>
      </c>
      <c r="D100" s="56" t="s">
        <v>114</v>
      </c>
      <c r="E100" s="56" t="s">
        <v>13</v>
      </c>
      <c r="F100" s="1" t="s">
        <v>14</v>
      </c>
      <c r="G100" s="60">
        <v>0</v>
      </c>
      <c r="H100" s="61">
        <v>45656</v>
      </c>
      <c r="I100" s="54">
        <v>0</v>
      </c>
      <c r="J100" s="54">
        <v>0.28199999999999997</v>
      </c>
      <c r="K100" s="54">
        <v>0</v>
      </c>
      <c r="L100" s="54">
        <v>0</v>
      </c>
      <c r="M100" s="85">
        <v>19856.651999999998</v>
      </c>
    </row>
    <row r="101" spans="1:13" ht="69.75" customHeight="1" x14ac:dyDescent="0.25">
      <c r="A101" s="100" t="s">
        <v>44</v>
      </c>
      <c r="B101" s="21" t="s">
        <v>123</v>
      </c>
      <c r="C101" s="21" t="s">
        <v>17</v>
      </c>
      <c r="D101" s="56" t="s">
        <v>116</v>
      </c>
      <c r="E101" s="56" t="s">
        <v>13</v>
      </c>
      <c r="F101" s="1" t="s">
        <v>14</v>
      </c>
      <c r="G101" s="60">
        <v>0</v>
      </c>
      <c r="H101" s="61">
        <v>45474</v>
      </c>
      <c r="I101" s="54">
        <v>0</v>
      </c>
      <c r="J101" s="54">
        <v>0.26400000000000001</v>
      </c>
      <c r="K101" s="54">
        <f>2496.603-2496.603</f>
        <v>0</v>
      </c>
      <c r="L101" s="54">
        <v>0</v>
      </c>
      <c r="M101" s="85">
        <f>2995.932+2084.28</f>
        <v>5080.2119999999995</v>
      </c>
    </row>
    <row r="102" spans="1:13" ht="63" x14ac:dyDescent="0.25">
      <c r="A102" s="100" t="s">
        <v>44</v>
      </c>
      <c r="B102" s="21" t="s">
        <v>123</v>
      </c>
      <c r="C102" s="21" t="s">
        <v>17</v>
      </c>
      <c r="D102" s="56" t="s">
        <v>187</v>
      </c>
      <c r="E102" s="56" t="s">
        <v>13</v>
      </c>
      <c r="F102" s="1" t="s">
        <v>14</v>
      </c>
      <c r="G102" s="60">
        <v>0</v>
      </c>
      <c r="H102" s="61">
        <v>45627</v>
      </c>
      <c r="I102" s="60">
        <v>0</v>
      </c>
      <c r="J102" s="54">
        <v>0.21</v>
      </c>
      <c r="K102" s="54">
        <v>0</v>
      </c>
      <c r="L102" s="54">
        <v>0</v>
      </c>
      <c r="M102" s="85">
        <v>5580.3</v>
      </c>
    </row>
    <row r="103" spans="1:13" ht="47.25" x14ac:dyDescent="0.25">
      <c r="A103" s="100" t="s">
        <v>44</v>
      </c>
      <c r="B103" s="21" t="s">
        <v>123</v>
      </c>
      <c r="C103" s="21" t="s">
        <v>17</v>
      </c>
      <c r="D103" s="21" t="s">
        <v>188</v>
      </c>
      <c r="E103" s="21" t="s">
        <v>13</v>
      </c>
      <c r="F103" s="3" t="s">
        <v>14</v>
      </c>
      <c r="G103" s="26">
        <v>0</v>
      </c>
      <c r="H103" s="22">
        <v>45627</v>
      </c>
      <c r="I103" s="26">
        <v>0</v>
      </c>
      <c r="J103" s="24">
        <v>0.27</v>
      </c>
      <c r="K103" s="24">
        <v>0</v>
      </c>
      <c r="L103" s="24">
        <v>0</v>
      </c>
      <c r="M103" s="101">
        <v>31110.407999999999</v>
      </c>
    </row>
    <row r="104" spans="1:13" ht="47.25" x14ac:dyDescent="0.25">
      <c r="A104" s="100" t="s">
        <v>44</v>
      </c>
      <c r="B104" s="21" t="s">
        <v>123</v>
      </c>
      <c r="C104" s="21" t="s">
        <v>17</v>
      </c>
      <c r="D104" s="21" t="s">
        <v>189</v>
      </c>
      <c r="E104" s="21" t="s">
        <v>13</v>
      </c>
      <c r="F104" s="3" t="s">
        <v>14</v>
      </c>
      <c r="G104" s="26">
        <v>0</v>
      </c>
      <c r="H104" s="22">
        <v>45627</v>
      </c>
      <c r="I104" s="26">
        <v>0</v>
      </c>
      <c r="J104" s="24">
        <v>0.56000000000000005</v>
      </c>
      <c r="K104" s="24">
        <v>0</v>
      </c>
      <c r="L104" s="24">
        <v>0</v>
      </c>
      <c r="M104" s="101">
        <v>23969.592000000001</v>
      </c>
    </row>
    <row r="105" spans="1:13" ht="47.25" x14ac:dyDescent="0.25">
      <c r="A105" s="100" t="s">
        <v>44</v>
      </c>
      <c r="B105" s="21" t="s">
        <v>123</v>
      </c>
      <c r="C105" s="21" t="s">
        <v>17</v>
      </c>
      <c r="D105" s="21" t="s">
        <v>91</v>
      </c>
      <c r="E105" s="21" t="s">
        <v>13</v>
      </c>
      <c r="F105" s="3" t="s">
        <v>14</v>
      </c>
      <c r="G105" s="24">
        <v>0</v>
      </c>
      <c r="H105" s="22">
        <v>45627</v>
      </c>
      <c r="I105" s="26">
        <v>0</v>
      </c>
      <c r="J105" s="26">
        <v>0.3</v>
      </c>
      <c r="K105" s="24">
        <f>34174.2792-34174.2792</f>
        <v>0</v>
      </c>
      <c r="L105" s="24">
        <v>0</v>
      </c>
      <c r="M105" s="101">
        <v>34174.28</v>
      </c>
    </row>
    <row r="106" spans="1:13" ht="47.25" x14ac:dyDescent="0.25">
      <c r="A106" s="100" t="s">
        <v>44</v>
      </c>
      <c r="B106" s="21" t="s">
        <v>123</v>
      </c>
      <c r="C106" s="21" t="s">
        <v>17</v>
      </c>
      <c r="D106" s="21" t="s">
        <v>190</v>
      </c>
      <c r="E106" s="21" t="s">
        <v>13</v>
      </c>
      <c r="F106" s="3" t="s">
        <v>14</v>
      </c>
      <c r="G106" s="24">
        <v>0</v>
      </c>
      <c r="H106" s="22">
        <v>45627</v>
      </c>
      <c r="I106" s="26">
        <v>0</v>
      </c>
      <c r="J106" s="24">
        <v>0.59</v>
      </c>
      <c r="K106" s="24">
        <f>6407.82-6407.82</f>
        <v>0</v>
      </c>
      <c r="L106" s="24">
        <v>0</v>
      </c>
      <c r="M106" s="101">
        <v>6407.82</v>
      </c>
    </row>
    <row r="107" spans="1:13" ht="78.75" x14ac:dyDescent="0.25">
      <c r="A107" s="100" t="s">
        <v>44</v>
      </c>
      <c r="B107" s="21" t="s">
        <v>123</v>
      </c>
      <c r="C107" s="21" t="s">
        <v>17</v>
      </c>
      <c r="D107" s="56" t="s">
        <v>92</v>
      </c>
      <c r="E107" s="56" t="s">
        <v>13</v>
      </c>
      <c r="F107" s="1" t="s">
        <v>14</v>
      </c>
      <c r="G107" s="54">
        <v>0</v>
      </c>
      <c r="H107" s="34">
        <v>45627</v>
      </c>
      <c r="I107" s="60">
        <v>0</v>
      </c>
      <c r="J107" s="54">
        <v>1.6</v>
      </c>
      <c r="K107" s="54">
        <v>0</v>
      </c>
      <c r="L107" s="54">
        <v>0</v>
      </c>
      <c r="M107" s="85">
        <v>53959.425999999999</v>
      </c>
    </row>
    <row r="108" spans="1:13" ht="53.25" customHeight="1" x14ac:dyDescent="0.25">
      <c r="A108" s="132" t="s">
        <v>44</v>
      </c>
      <c r="B108" s="30" t="s">
        <v>123</v>
      </c>
      <c r="C108" s="30" t="s">
        <v>17</v>
      </c>
      <c r="D108" s="30" t="s">
        <v>191</v>
      </c>
      <c r="E108" s="30" t="s">
        <v>29</v>
      </c>
      <c r="F108" s="17" t="s">
        <v>21</v>
      </c>
      <c r="G108" s="39">
        <f>G109+G110+G111+G112+G116+G119+G120+G121+G122+G123+G124+G125+G126+G127+G128+G129+G117+G118+G113+G114+G115</f>
        <v>13</v>
      </c>
      <c r="H108" s="40">
        <v>45628</v>
      </c>
      <c r="I108" s="39">
        <f>I109+I110+I111+I112+I116+I119+I120+I121+I122+I123+I124+I125+I126+I127+I128+I129+I117+I118+I113+I114+I115</f>
        <v>5</v>
      </c>
      <c r="J108" s="39">
        <f>J109+J110+J111+J112+J116+J119+J120+J121+J122+J123+J124+J125+J126+J127+J128+J129+J117+J118+J113+J114+J115</f>
        <v>5</v>
      </c>
      <c r="K108" s="14">
        <f>K109+K110+K111+K112+K116+K119+K120+K121+K122+K123+K124+K125+K126+K127+K128+K129+K117+K118+K113+K114+K115</f>
        <v>41941.686170000001</v>
      </c>
      <c r="L108" s="14">
        <f>L109+L110+L111+L112+L116+L119+L120+L121+L122+L123+L124+L125+L126+L127+L128+L129+L117+L118+L113+L114+L115</f>
        <v>48250</v>
      </c>
      <c r="M108" s="131">
        <f>M109+M110+M111+M112+M116+M119+M120+M121+M122+M123+M124+M125+M126+M127+M128+M129+M117+M118+M113+M114+M115</f>
        <v>50133</v>
      </c>
    </row>
    <row r="109" spans="1:13" ht="63" x14ac:dyDescent="0.25">
      <c r="A109" s="100" t="s">
        <v>44</v>
      </c>
      <c r="B109" s="21" t="s">
        <v>123</v>
      </c>
      <c r="C109" s="21" t="s">
        <v>17</v>
      </c>
      <c r="D109" s="56" t="s">
        <v>153</v>
      </c>
      <c r="E109" s="56" t="s">
        <v>29</v>
      </c>
      <c r="F109" s="57" t="s">
        <v>21</v>
      </c>
      <c r="G109" s="59">
        <v>1</v>
      </c>
      <c r="H109" s="34">
        <v>44896</v>
      </c>
      <c r="I109" s="17" t="s">
        <v>88</v>
      </c>
      <c r="J109" s="17" t="s">
        <v>88</v>
      </c>
      <c r="K109" s="24">
        <v>12019.867689999999</v>
      </c>
      <c r="L109" s="24">
        <v>0</v>
      </c>
      <c r="M109" s="101">
        <v>0</v>
      </c>
    </row>
    <row r="110" spans="1:13" ht="78.75" x14ac:dyDescent="0.25">
      <c r="A110" s="100" t="s">
        <v>44</v>
      </c>
      <c r="B110" s="21" t="s">
        <v>123</v>
      </c>
      <c r="C110" s="21" t="s">
        <v>17</v>
      </c>
      <c r="D110" s="56" t="s">
        <v>154</v>
      </c>
      <c r="E110" s="56" t="s">
        <v>29</v>
      </c>
      <c r="F110" s="57" t="s">
        <v>21</v>
      </c>
      <c r="G110" s="59">
        <v>1</v>
      </c>
      <c r="H110" s="34">
        <v>44897</v>
      </c>
      <c r="I110" s="17" t="s">
        <v>88</v>
      </c>
      <c r="J110" s="17" t="s">
        <v>88</v>
      </c>
      <c r="K110" s="24">
        <v>8731.8734800000002</v>
      </c>
      <c r="L110" s="24">
        <v>0</v>
      </c>
      <c r="M110" s="101">
        <v>0</v>
      </c>
    </row>
    <row r="111" spans="1:13" ht="63" x14ac:dyDescent="0.25">
      <c r="A111" s="100" t="s">
        <v>44</v>
      </c>
      <c r="B111" s="21" t="s">
        <v>123</v>
      </c>
      <c r="C111" s="21" t="s">
        <v>17</v>
      </c>
      <c r="D111" s="21" t="s">
        <v>155</v>
      </c>
      <c r="E111" s="21" t="s">
        <v>29</v>
      </c>
      <c r="F111" s="17" t="s">
        <v>21</v>
      </c>
      <c r="G111" s="37">
        <v>1</v>
      </c>
      <c r="H111" s="34">
        <v>44896</v>
      </c>
      <c r="I111" s="17" t="s">
        <v>88</v>
      </c>
      <c r="J111" s="17" t="s">
        <v>88</v>
      </c>
      <c r="K111" s="24">
        <v>6560.9930000000004</v>
      </c>
      <c r="L111" s="24">
        <v>0</v>
      </c>
      <c r="M111" s="101">
        <v>0</v>
      </c>
    </row>
    <row r="112" spans="1:13" ht="63" x14ac:dyDescent="0.25">
      <c r="A112" s="100" t="s">
        <v>44</v>
      </c>
      <c r="B112" s="21" t="s">
        <v>123</v>
      </c>
      <c r="C112" s="21" t="s">
        <v>17</v>
      </c>
      <c r="D112" s="21" t="s">
        <v>156</v>
      </c>
      <c r="E112" s="21" t="s">
        <v>29</v>
      </c>
      <c r="F112" s="17" t="s">
        <v>21</v>
      </c>
      <c r="G112" s="37">
        <v>1</v>
      </c>
      <c r="H112" s="22">
        <v>44593</v>
      </c>
      <c r="I112" s="17" t="s">
        <v>88</v>
      </c>
      <c r="J112" s="17" t="s">
        <v>88</v>
      </c>
      <c r="K112" s="24">
        <v>3113.9520000000002</v>
      </c>
      <c r="L112" s="24">
        <v>0</v>
      </c>
      <c r="M112" s="101">
        <v>0</v>
      </c>
    </row>
    <row r="113" spans="1:13" ht="63" x14ac:dyDescent="0.25">
      <c r="A113" s="100" t="s">
        <v>44</v>
      </c>
      <c r="B113" s="21" t="s">
        <v>123</v>
      </c>
      <c r="C113" s="21" t="s">
        <v>17</v>
      </c>
      <c r="D113" s="63" t="s">
        <v>261</v>
      </c>
      <c r="E113" s="56" t="s">
        <v>29</v>
      </c>
      <c r="F113" s="57" t="s">
        <v>21</v>
      </c>
      <c r="G113" s="59">
        <v>1</v>
      </c>
      <c r="H113" s="61">
        <v>44897</v>
      </c>
      <c r="I113" s="57" t="s">
        <v>88</v>
      </c>
      <c r="J113" s="57" t="s">
        <v>88</v>
      </c>
      <c r="K113" s="54">
        <v>2000</v>
      </c>
      <c r="L113" s="54">
        <v>0</v>
      </c>
      <c r="M113" s="85">
        <v>0</v>
      </c>
    </row>
    <row r="114" spans="1:13" ht="78.75" x14ac:dyDescent="0.25">
      <c r="A114" s="100" t="s">
        <v>44</v>
      </c>
      <c r="B114" s="21" t="s">
        <v>123</v>
      </c>
      <c r="C114" s="21" t="s">
        <v>17</v>
      </c>
      <c r="D114" s="63" t="s">
        <v>262</v>
      </c>
      <c r="E114" s="56" t="s">
        <v>29</v>
      </c>
      <c r="F114" s="57" t="s">
        <v>21</v>
      </c>
      <c r="G114" s="59">
        <v>1</v>
      </c>
      <c r="H114" s="61">
        <v>44897</v>
      </c>
      <c r="I114" s="57" t="s">
        <v>88</v>
      </c>
      <c r="J114" s="57" t="s">
        <v>88</v>
      </c>
      <c r="K114" s="54">
        <v>2000</v>
      </c>
      <c r="L114" s="54">
        <v>0</v>
      </c>
      <c r="M114" s="85">
        <v>0</v>
      </c>
    </row>
    <row r="115" spans="1:13" ht="78.75" x14ac:dyDescent="0.25">
      <c r="A115" s="100" t="s">
        <v>44</v>
      </c>
      <c r="B115" s="21" t="s">
        <v>123</v>
      </c>
      <c r="C115" s="21" t="s">
        <v>17</v>
      </c>
      <c r="D115" s="63" t="s">
        <v>263</v>
      </c>
      <c r="E115" s="56" t="s">
        <v>29</v>
      </c>
      <c r="F115" s="57" t="s">
        <v>21</v>
      </c>
      <c r="G115" s="59">
        <v>1</v>
      </c>
      <c r="H115" s="61">
        <v>44897</v>
      </c>
      <c r="I115" s="57" t="s">
        <v>88</v>
      </c>
      <c r="J115" s="57" t="s">
        <v>88</v>
      </c>
      <c r="K115" s="54">
        <v>6000</v>
      </c>
      <c r="L115" s="54">
        <v>0</v>
      </c>
      <c r="M115" s="85">
        <v>0</v>
      </c>
    </row>
    <row r="116" spans="1:13" ht="110.25" x14ac:dyDescent="0.25">
      <c r="A116" s="100" t="s">
        <v>44</v>
      </c>
      <c r="B116" s="21" t="s">
        <v>123</v>
      </c>
      <c r="C116" s="21" t="s">
        <v>17</v>
      </c>
      <c r="D116" s="56" t="s">
        <v>251</v>
      </c>
      <c r="E116" s="21" t="s">
        <v>29</v>
      </c>
      <c r="F116" s="17" t="s">
        <v>21</v>
      </c>
      <c r="G116" s="37">
        <v>2</v>
      </c>
      <c r="H116" s="22">
        <v>44900</v>
      </c>
      <c r="I116" s="17" t="s">
        <v>88</v>
      </c>
      <c r="J116" s="17" t="s">
        <v>88</v>
      </c>
      <c r="K116" s="24">
        <v>600</v>
      </c>
      <c r="L116" s="24">
        <v>0</v>
      </c>
      <c r="M116" s="101">
        <v>0</v>
      </c>
    </row>
    <row r="117" spans="1:13" ht="157.5" x14ac:dyDescent="0.25">
      <c r="A117" s="100" t="s">
        <v>44</v>
      </c>
      <c r="B117" s="21" t="s">
        <v>123</v>
      </c>
      <c r="C117" s="21" t="s">
        <v>17</v>
      </c>
      <c r="D117" s="21" t="s">
        <v>162</v>
      </c>
      <c r="E117" s="21" t="s">
        <v>29</v>
      </c>
      <c r="F117" s="17" t="s">
        <v>21</v>
      </c>
      <c r="G117" s="37">
        <v>2</v>
      </c>
      <c r="H117" s="22">
        <v>44682</v>
      </c>
      <c r="I117" s="17" t="s">
        <v>88</v>
      </c>
      <c r="J117" s="17" t="s">
        <v>88</v>
      </c>
      <c r="K117" s="24">
        <v>500</v>
      </c>
      <c r="L117" s="24">
        <v>0</v>
      </c>
      <c r="M117" s="101">
        <v>0</v>
      </c>
    </row>
    <row r="118" spans="1:13" ht="89.25" customHeight="1" x14ac:dyDescent="0.25">
      <c r="A118" s="100" t="s">
        <v>44</v>
      </c>
      <c r="B118" s="21" t="s">
        <v>123</v>
      </c>
      <c r="C118" s="21" t="s">
        <v>17</v>
      </c>
      <c r="D118" s="21" t="s">
        <v>152</v>
      </c>
      <c r="E118" s="21" t="s">
        <v>29</v>
      </c>
      <c r="F118" s="17" t="s">
        <v>21</v>
      </c>
      <c r="G118" s="37">
        <v>1</v>
      </c>
      <c r="H118" s="22">
        <v>44682</v>
      </c>
      <c r="I118" s="17" t="s">
        <v>88</v>
      </c>
      <c r="J118" s="17" t="s">
        <v>88</v>
      </c>
      <c r="K118" s="24">
        <v>115</v>
      </c>
      <c r="L118" s="24">
        <v>0</v>
      </c>
      <c r="M118" s="101">
        <v>0</v>
      </c>
    </row>
    <row r="119" spans="1:13" ht="86.25" customHeight="1" x14ac:dyDescent="0.25">
      <c r="A119" s="100" t="s">
        <v>44</v>
      </c>
      <c r="B119" s="21" t="s">
        <v>123</v>
      </c>
      <c r="C119" s="21" t="s">
        <v>17</v>
      </c>
      <c r="D119" s="56" t="s">
        <v>258</v>
      </c>
      <c r="E119" s="56" t="s">
        <v>29</v>
      </c>
      <c r="F119" s="57" t="s">
        <v>21</v>
      </c>
      <c r="G119" s="59">
        <v>1</v>
      </c>
      <c r="H119" s="34">
        <v>44835</v>
      </c>
      <c r="I119" s="57" t="s">
        <v>88</v>
      </c>
      <c r="J119" s="57" t="s">
        <v>88</v>
      </c>
      <c r="K119" s="54">
        <v>300</v>
      </c>
      <c r="L119" s="54">
        <v>0</v>
      </c>
      <c r="M119" s="85">
        <v>0</v>
      </c>
    </row>
    <row r="120" spans="1:13" ht="78.75" x14ac:dyDescent="0.25">
      <c r="A120" s="100" t="s">
        <v>44</v>
      </c>
      <c r="B120" s="21" t="s">
        <v>123</v>
      </c>
      <c r="C120" s="21" t="s">
        <v>17</v>
      </c>
      <c r="D120" s="56" t="s">
        <v>255</v>
      </c>
      <c r="E120" s="21" t="s">
        <v>29</v>
      </c>
      <c r="F120" s="17" t="s">
        <v>21</v>
      </c>
      <c r="G120" s="37">
        <v>0</v>
      </c>
      <c r="H120" s="22">
        <v>45265</v>
      </c>
      <c r="I120" s="17" t="s">
        <v>36</v>
      </c>
      <c r="J120" s="17" t="s">
        <v>88</v>
      </c>
      <c r="K120" s="24">
        <v>0</v>
      </c>
      <c r="L120" s="24">
        <v>8000</v>
      </c>
      <c r="M120" s="101">
        <v>0</v>
      </c>
    </row>
    <row r="121" spans="1:13" ht="63" x14ac:dyDescent="0.25">
      <c r="A121" s="100" t="s">
        <v>44</v>
      </c>
      <c r="B121" s="21" t="s">
        <v>123</v>
      </c>
      <c r="C121" s="21" t="s">
        <v>17</v>
      </c>
      <c r="D121" s="21" t="s">
        <v>95</v>
      </c>
      <c r="E121" s="21" t="s">
        <v>29</v>
      </c>
      <c r="F121" s="17" t="s">
        <v>21</v>
      </c>
      <c r="G121" s="37">
        <v>0</v>
      </c>
      <c r="H121" s="22">
        <v>45265</v>
      </c>
      <c r="I121" s="17" t="s">
        <v>36</v>
      </c>
      <c r="J121" s="37" t="s">
        <v>88</v>
      </c>
      <c r="K121" s="24">
        <v>0</v>
      </c>
      <c r="L121" s="24">
        <v>7500</v>
      </c>
      <c r="M121" s="101">
        <v>0</v>
      </c>
    </row>
    <row r="122" spans="1:13" ht="63" x14ac:dyDescent="0.25">
      <c r="A122" s="100" t="s">
        <v>44</v>
      </c>
      <c r="B122" s="21" t="s">
        <v>123</v>
      </c>
      <c r="C122" s="21" t="s">
        <v>17</v>
      </c>
      <c r="D122" s="21" t="s">
        <v>256</v>
      </c>
      <c r="E122" s="21" t="s">
        <v>29</v>
      </c>
      <c r="F122" s="17" t="s">
        <v>21</v>
      </c>
      <c r="G122" s="37">
        <v>0</v>
      </c>
      <c r="H122" s="22">
        <v>45265</v>
      </c>
      <c r="I122" s="17" t="s">
        <v>36</v>
      </c>
      <c r="J122" s="37">
        <v>0</v>
      </c>
      <c r="K122" s="24">
        <v>0</v>
      </c>
      <c r="L122" s="24">
        <v>9250</v>
      </c>
      <c r="M122" s="101">
        <v>0</v>
      </c>
    </row>
    <row r="123" spans="1:13" ht="63" x14ac:dyDescent="0.25">
      <c r="A123" s="100" t="s">
        <v>44</v>
      </c>
      <c r="B123" s="21" t="s">
        <v>123</v>
      </c>
      <c r="C123" s="21" t="s">
        <v>17</v>
      </c>
      <c r="D123" s="21" t="s">
        <v>282</v>
      </c>
      <c r="E123" s="21" t="s">
        <v>29</v>
      </c>
      <c r="F123" s="17" t="s">
        <v>21</v>
      </c>
      <c r="G123" s="37">
        <v>0</v>
      </c>
      <c r="H123" s="22">
        <v>45262</v>
      </c>
      <c r="I123" s="17" t="s">
        <v>36</v>
      </c>
      <c r="J123" s="17" t="s">
        <v>88</v>
      </c>
      <c r="K123" s="24">
        <v>0</v>
      </c>
      <c r="L123" s="24">
        <v>8500</v>
      </c>
      <c r="M123" s="101">
        <v>0</v>
      </c>
    </row>
    <row r="124" spans="1:13" ht="78.75" x14ac:dyDescent="0.25">
      <c r="A124" s="100" t="s">
        <v>44</v>
      </c>
      <c r="B124" s="21" t="s">
        <v>123</v>
      </c>
      <c r="C124" s="21" t="s">
        <v>17</v>
      </c>
      <c r="D124" s="56" t="s">
        <v>257</v>
      </c>
      <c r="E124" s="21" t="s">
        <v>29</v>
      </c>
      <c r="F124" s="17" t="s">
        <v>21</v>
      </c>
      <c r="G124" s="37">
        <v>0</v>
      </c>
      <c r="H124" s="22">
        <v>45262</v>
      </c>
      <c r="I124" s="17" t="s">
        <v>36</v>
      </c>
      <c r="J124" s="17" t="s">
        <v>88</v>
      </c>
      <c r="K124" s="24">
        <v>0</v>
      </c>
      <c r="L124" s="24">
        <v>15000</v>
      </c>
      <c r="M124" s="101">
        <v>0</v>
      </c>
    </row>
    <row r="125" spans="1:13" ht="72.75" customHeight="1" x14ac:dyDescent="0.25">
      <c r="A125" s="100" t="s">
        <v>44</v>
      </c>
      <c r="B125" s="21" t="s">
        <v>123</v>
      </c>
      <c r="C125" s="21" t="s">
        <v>17</v>
      </c>
      <c r="D125" s="21" t="s">
        <v>283</v>
      </c>
      <c r="E125" s="21" t="s">
        <v>29</v>
      </c>
      <c r="F125" s="17" t="s">
        <v>21</v>
      </c>
      <c r="G125" s="37">
        <v>0</v>
      </c>
      <c r="H125" s="22">
        <v>45628</v>
      </c>
      <c r="I125" s="17" t="s">
        <v>88</v>
      </c>
      <c r="J125" s="17" t="s">
        <v>36</v>
      </c>
      <c r="K125" s="24">
        <v>0</v>
      </c>
      <c r="L125" s="24">
        <v>0</v>
      </c>
      <c r="M125" s="101">
        <v>19763</v>
      </c>
    </row>
    <row r="126" spans="1:13" ht="63" x14ac:dyDescent="0.25">
      <c r="A126" s="100" t="s">
        <v>44</v>
      </c>
      <c r="B126" s="21" t="s">
        <v>123</v>
      </c>
      <c r="C126" s="21" t="s">
        <v>17</v>
      </c>
      <c r="D126" s="21" t="s">
        <v>284</v>
      </c>
      <c r="E126" s="21" t="s">
        <v>29</v>
      </c>
      <c r="F126" s="17" t="s">
        <v>21</v>
      </c>
      <c r="G126" s="37" t="str">
        <f>I126</f>
        <v>0</v>
      </c>
      <c r="H126" s="22">
        <v>45628</v>
      </c>
      <c r="I126" s="17" t="s">
        <v>88</v>
      </c>
      <c r="J126" s="37">
        <v>1</v>
      </c>
      <c r="K126" s="24">
        <v>0</v>
      </c>
      <c r="L126" s="24">
        <v>0</v>
      </c>
      <c r="M126" s="101">
        <v>6370</v>
      </c>
    </row>
    <row r="127" spans="1:13" ht="63" x14ac:dyDescent="0.25">
      <c r="A127" s="100" t="s">
        <v>44</v>
      </c>
      <c r="B127" s="21" t="s">
        <v>123</v>
      </c>
      <c r="C127" s="21" t="s">
        <v>17</v>
      </c>
      <c r="D127" s="21" t="s">
        <v>285</v>
      </c>
      <c r="E127" s="21" t="s">
        <v>29</v>
      </c>
      <c r="F127" s="17" t="s">
        <v>21</v>
      </c>
      <c r="G127" s="37">
        <v>0</v>
      </c>
      <c r="H127" s="22">
        <v>45629</v>
      </c>
      <c r="I127" s="17" t="s">
        <v>88</v>
      </c>
      <c r="J127" s="17" t="s">
        <v>36</v>
      </c>
      <c r="K127" s="24">
        <v>0</v>
      </c>
      <c r="L127" s="24">
        <v>0</v>
      </c>
      <c r="M127" s="101">
        <v>9000</v>
      </c>
    </row>
    <row r="128" spans="1:13" ht="63" x14ac:dyDescent="0.25">
      <c r="A128" s="100" t="s">
        <v>44</v>
      </c>
      <c r="B128" s="21" t="s">
        <v>123</v>
      </c>
      <c r="C128" s="21" t="s">
        <v>17</v>
      </c>
      <c r="D128" s="21" t="s">
        <v>286</v>
      </c>
      <c r="E128" s="21" t="s">
        <v>29</v>
      </c>
      <c r="F128" s="17" t="s">
        <v>21</v>
      </c>
      <c r="G128" s="37">
        <v>0</v>
      </c>
      <c r="H128" s="22">
        <v>45627</v>
      </c>
      <c r="I128" s="17" t="s">
        <v>88</v>
      </c>
      <c r="J128" s="17" t="s">
        <v>36</v>
      </c>
      <c r="K128" s="24">
        <v>0</v>
      </c>
      <c r="L128" s="24">
        <v>0</v>
      </c>
      <c r="M128" s="101">
        <v>8000</v>
      </c>
    </row>
    <row r="129" spans="1:14" ht="63.75" thickBot="1" x14ac:dyDescent="0.3">
      <c r="A129" s="133" t="s">
        <v>44</v>
      </c>
      <c r="B129" s="77" t="s">
        <v>123</v>
      </c>
      <c r="C129" s="77" t="s">
        <v>17</v>
      </c>
      <c r="D129" s="77" t="s">
        <v>287</v>
      </c>
      <c r="E129" s="77" t="s">
        <v>29</v>
      </c>
      <c r="F129" s="70" t="s">
        <v>21</v>
      </c>
      <c r="G129" s="78">
        <v>0</v>
      </c>
      <c r="H129" s="79">
        <v>45628</v>
      </c>
      <c r="I129" s="70" t="s">
        <v>88</v>
      </c>
      <c r="J129" s="70" t="s">
        <v>36</v>
      </c>
      <c r="K129" s="80">
        <v>0</v>
      </c>
      <c r="L129" s="80">
        <v>0</v>
      </c>
      <c r="M129" s="134">
        <v>7000</v>
      </c>
    </row>
    <row r="130" spans="1:14" ht="75" customHeight="1" thickBot="1" x14ac:dyDescent="0.3">
      <c r="A130" s="152" t="s">
        <v>44</v>
      </c>
      <c r="B130" s="153" t="s">
        <v>123</v>
      </c>
      <c r="C130" s="153" t="s">
        <v>17</v>
      </c>
      <c r="D130" s="154" t="s">
        <v>192</v>
      </c>
      <c r="E130" s="141" t="s">
        <v>13</v>
      </c>
      <c r="F130" s="160" t="s">
        <v>14</v>
      </c>
      <c r="G130" s="145">
        <f>G131+G132+G133+G134+G136</f>
        <v>2.8220000000000001</v>
      </c>
      <c r="H130" s="144">
        <v>44896</v>
      </c>
      <c r="I130" s="145">
        <f>I131+I132+I133+I134+I136</f>
        <v>1.01</v>
      </c>
      <c r="J130" s="145">
        <f>J131+J132+J133+J134+J136</f>
        <v>0</v>
      </c>
      <c r="K130" s="145">
        <f>K131+K132+K133+K134+K135+K136</f>
        <v>70003.25499999999</v>
      </c>
      <c r="L130" s="145">
        <f>L131+L132+L133+L134+L135+L136</f>
        <v>25000</v>
      </c>
      <c r="M130" s="146">
        <f>M131+M132+M133+M134+M135+M136</f>
        <v>0</v>
      </c>
    </row>
    <row r="131" spans="1:14" ht="54" customHeight="1" x14ac:dyDescent="0.25">
      <c r="A131" s="149" t="s">
        <v>44</v>
      </c>
      <c r="B131" s="114" t="s">
        <v>123</v>
      </c>
      <c r="C131" s="114" t="s">
        <v>17</v>
      </c>
      <c r="D131" s="114" t="s">
        <v>163</v>
      </c>
      <c r="E131" s="114" t="s">
        <v>13</v>
      </c>
      <c r="F131" s="115" t="s">
        <v>14</v>
      </c>
      <c r="G131" s="119">
        <v>0.09</v>
      </c>
      <c r="H131" s="159">
        <v>44896</v>
      </c>
      <c r="I131" s="119">
        <v>0</v>
      </c>
      <c r="J131" s="119">
        <v>0</v>
      </c>
      <c r="K131" s="119">
        <v>4468.8599999999997</v>
      </c>
      <c r="L131" s="118">
        <v>0</v>
      </c>
      <c r="M131" s="151">
        <v>0</v>
      </c>
      <c r="N131" s="68"/>
    </row>
    <row r="132" spans="1:14" ht="63" x14ac:dyDescent="0.25">
      <c r="A132" s="100" t="s">
        <v>44</v>
      </c>
      <c r="B132" s="21" t="s">
        <v>123</v>
      </c>
      <c r="C132" s="21" t="s">
        <v>17</v>
      </c>
      <c r="D132" s="56" t="s">
        <v>252</v>
      </c>
      <c r="E132" s="21" t="s">
        <v>13</v>
      </c>
      <c r="F132" s="3" t="s">
        <v>14</v>
      </c>
      <c r="G132" s="24">
        <v>2.5630000000000002</v>
      </c>
      <c r="H132" s="22">
        <v>44896</v>
      </c>
      <c r="I132" s="24">
        <v>0</v>
      </c>
      <c r="J132" s="24">
        <v>0</v>
      </c>
      <c r="K132" s="54">
        <f>63281.07+454</f>
        <v>63735.07</v>
      </c>
      <c r="L132" s="24">
        <v>0</v>
      </c>
      <c r="M132" s="101">
        <v>0</v>
      </c>
    </row>
    <row r="133" spans="1:14" ht="53.25" customHeight="1" x14ac:dyDescent="0.25">
      <c r="A133" s="100" t="s">
        <v>44</v>
      </c>
      <c r="B133" s="21" t="s">
        <v>123</v>
      </c>
      <c r="C133" s="21" t="s">
        <v>17</v>
      </c>
      <c r="D133" s="56" t="s">
        <v>260</v>
      </c>
      <c r="E133" s="21" t="s">
        <v>13</v>
      </c>
      <c r="F133" s="3" t="s">
        <v>14</v>
      </c>
      <c r="G133" s="24">
        <v>2.7E-2</v>
      </c>
      <c r="H133" s="22">
        <v>44835</v>
      </c>
      <c r="I133" s="24">
        <v>0</v>
      </c>
      <c r="J133" s="24">
        <v>0</v>
      </c>
      <c r="K133" s="54">
        <v>599.32500000000005</v>
      </c>
      <c r="L133" s="24">
        <v>0</v>
      </c>
      <c r="M133" s="101">
        <v>0</v>
      </c>
      <c r="N133" s="66"/>
    </row>
    <row r="134" spans="1:14" ht="49.5" customHeight="1" x14ac:dyDescent="0.25">
      <c r="A134" s="100" t="s">
        <v>44</v>
      </c>
      <c r="B134" s="21" t="s">
        <v>123</v>
      </c>
      <c r="C134" s="21" t="s">
        <v>17</v>
      </c>
      <c r="D134" s="89" t="s">
        <v>290</v>
      </c>
      <c r="E134" s="21" t="s">
        <v>13</v>
      </c>
      <c r="F134" s="3" t="s">
        <v>14</v>
      </c>
      <c r="G134" s="91">
        <v>0.14199999999999999</v>
      </c>
      <c r="H134" s="79">
        <v>44896</v>
      </c>
      <c r="I134" s="80">
        <v>0</v>
      </c>
      <c r="J134" s="80">
        <v>0</v>
      </c>
      <c r="K134" s="91">
        <v>600</v>
      </c>
      <c r="L134" s="80">
        <v>0</v>
      </c>
      <c r="M134" s="134">
        <v>0</v>
      </c>
      <c r="N134" s="66"/>
    </row>
    <row r="135" spans="1:14" ht="51.75" customHeight="1" x14ac:dyDescent="0.25">
      <c r="A135" s="100" t="s">
        <v>44</v>
      </c>
      <c r="B135" s="21" t="s">
        <v>123</v>
      </c>
      <c r="C135" s="21" t="s">
        <v>17</v>
      </c>
      <c r="D135" s="89" t="s">
        <v>289</v>
      </c>
      <c r="E135" s="77" t="s">
        <v>172</v>
      </c>
      <c r="F135" s="243" t="s">
        <v>21</v>
      </c>
      <c r="G135" s="246">
        <v>1</v>
      </c>
      <c r="H135" s="79">
        <v>44896</v>
      </c>
      <c r="I135" s="80">
        <v>0</v>
      </c>
      <c r="J135" s="80">
        <v>0</v>
      </c>
      <c r="K135" s="91">
        <v>600</v>
      </c>
      <c r="L135" s="80">
        <v>0</v>
      </c>
      <c r="M135" s="134">
        <v>0</v>
      </c>
      <c r="N135" s="66"/>
    </row>
    <row r="136" spans="1:14" ht="70.5" customHeight="1" thickBot="1" x14ac:dyDescent="0.3">
      <c r="A136" s="147" t="s">
        <v>44</v>
      </c>
      <c r="B136" s="89" t="s">
        <v>123</v>
      </c>
      <c r="C136" s="89" t="s">
        <v>17</v>
      </c>
      <c r="D136" s="89" t="s">
        <v>97</v>
      </c>
      <c r="E136" s="89" t="s">
        <v>13</v>
      </c>
      <c r="F136" s="90" t="s">
        <v>14</v>
      </c>
      <c r="G136" s="91">
        <v>0</v>
      </c>
      <c r="H136" s="92">
        <v>45200</v>
      </c>
      <c r="I136" s="91">
        <v>1.01</v>
      </c>
      <c r="J136" s="91">
        <v>0</v>
      </c>
      <c r="K136" s="91">
        <v>0</v>
      </c>
      <c r="L136" s="91">
        <v>25000</v>
      </c>
      <c r="M136" s="148">
        <v>0</v>
      </c>
    </row>
    <row r="137" spans="1:14" ht="48" thickBot="1" x14ac:dyDescent="0.3">
      <c r="A137" s="152" t="s">
        <v>44</v>
      </c>
      <c r="B137" s="153" t="s">
        <v>123</v>
      </c>
      <c r="C137" s="153" t="s">
        <v>17</v>
      </c>
      <c r="D137" s="153" t="s">
        <v>193</v>
      </c>
      <c r="E137" s="153" t="s">
        <v>29</v>
      </c>
      <c r="F137" s="154" t="s">
        <v>21</v>
      </c>
      <c r="G137" s="155">
        <f>G138+G139</f>
        <v>3</v>
      </c>
      <c r="H137" s="156">
        <v>44919</v>
      </c>
      <c r="I137" s="155">
        <f>I138+I139</f>
        <v>0</v>
      </c>
      <c r="J137" s="155">
        <f>J138+J139</f>
        <v>0</v>
      </c>
      <c r="K137" s="157">
        <f>K138+K139</f>
        <v>6853.8100100000001</v>
      </c>
      <c r="L137" s="157">
        <f>L138+L139</f>
        <v>0</v>
      </c>
      <c r="M137" s="158">
        <f>M138+M139</f>
        <v>0</v>
      </c>
    </row>
    <row r="138" spans="1:14" ht="63" x14ac:dyDescent="0.25">
      <c r="A138" s="149" t="s">
        <v>44</v>
      </c>
      <c r="B138" s="114" t="s">
        <v>123</v>
      </c>
      <c r="C138" s="114" t="s">
        <v>17</v>
      </c>
      <c r="D138" s="128" t="s">
        <v>158</v>
      </c>
      <c r="E138" s="114" t="s">
        <v>29</v>
      </c>
      <c r="F138" s="71" t="s">
        <v>21</v>
      </c>
      <c r="G138" s="150">
        <v>1</v>
      </c>
      <c r="H138" s="138">
        <v>44896</v>
      </c>
      <c r="I138" s="150">
        <v>0</v>
      </c>
      <c r="J138" s="150">
        <v>0</v>
      </c>
      <c r="K138" s="118">
        <v>1642.3100099999999</v>
      </c>
      <c r="L138" s="118">
        <v>0</v>
      </c>
      <c r="M138" s="151">
        <v>0</v>
      </c>
    </row>
    <row r="139" spans="1:14" ht="67.5" customHeight="1" thickBot="1" x14ac:dyDescent="0.3">
      <c r="A139" s="133" t="s">
        <v>44</v>
      </c>
      <c r="B139" s="77" t="s">
        <v>123</v>
      </c>
      <c r="C139" s="77" t="s">
        <v>17</v>
      </c>
      <c r="D139" s="77" t="s">
        <v>159</v>
      </c>
      <c r="E139" s="77" t="s">
        <v>29</v>
      </c>
      <c r="F139" s="70" t="s">
        <v>21</v>
      </c>
      <c r="G139" s="78">
        <v>2</v>
      </c>
      <c r="H139" s="79">
        <v>44919</v>
      </c>
      <c r="I139" s="78">
        <v>0</v>
      </c>
      <c r="J139" s="78">
        <v>0</v>
      </c>
      <c r="K139" s="80">
        <v>5211.5</v>
      </c>
      <c r="L139" s="80">
        <v>0</v>
      </c>
      <c r="M139" s="134">
        <v>0</v>
      </c>
    </row>
    <row r="140" spans="1:14" ht="41.25" customHeight="1" thickBot="1" x14ac:dyDescent="0.3">
      <c r="A140" s="140" t="s">
        <v>44</v>
      </c>
      <c r="B140" s="141" t="s">
        <v>123</v>
      </c>
      <c r="C140" s="141" t="s">
        <v>17</v>
      </c>
      <c r="D140" s="141" t="s">
        <v>237</v>
      </c>
      <c r="E140" s="141"/>
      <c r="F140" s="142" t="s">
        <v>21</v>
      </c>
      <c r="G140" s="143">
        <f>G141+G142+G143+G144+G145</f>
        <v>80</v>
      </c>
      <c r="H140" s="144">
        <v>45632</v>
      </c>
      <c r="I140" s="143">
        <f>I141+I142+I143+I144+I145</f>
        <v>4</v>
      </c>
      <c r="J140" s="143">
        <f>J141+J142+J143+J144+J145</f>
        <v>4</v>
      </c>
      <c r="K140" s="145">
        <f>K141+K142+K143+K144+K145</f>
        <v>3576.9670000000001</v>
      </c>
      <c r="L140" s="145">
        <f>L141+L142+L143+L144+L145</f>
        <v>2200</v>
      </c>
      <c r="M140" s="146">
        <f>M141+M142+M143+M144+M145</f>
        <v>2200</v>
      </c>
    </row>
    <row r="141" spans="1:14" ht="42.75" customHeight="1" x14ac:dyDescent="0.25">
      <c r="A141" s="135" t="s">
        <v>44</v>
      </c>
      <c r="B141" s="128" t="s">
        <v>123</v>
      </c>
      <c r="C141" s="128" t="s">
        <v>17</v>
      </c>
      <c r="D141" s="128" t="s">
        <v>98</v>
      </c>
      <c r="E141" s="128" t="s">
        <v>49</v>
      </c>
      <c r="F141" s="136" t="s">
        <v>21</v>
      </c>
      <c r="G141" s="137">
        <v>0</v>
      </c>
      <c r="H141" s="138">
        <v>45632</v>
      </c>
      <c r="I141" s="136" t="s">
        <v>36</v>
      </c>
      <c r="J141" s="136" t="s">
        <v>36</v>
      </c>
      <c r="K141" s="119">
        <v>0</v>
      </c>
      <c r="L141" s="119">
        <v>600</v>
      </c>
      <c r="M141" s="139">
        <v>600</v>
      </c>
    </row>
    <row r="142" spans="1:14" ht="47.25" x14ac:dyDescent="0.25">
      <c r="A142" s="84" t="s">
        <v>44</v>
      </c>
      <c r="B142" s="56" t="s">
        <v>123</v>
      </c>
      <c r="C142" s="56" t="s">
        <v>17</v>
      </c>
      <c r="D142" s="56" t="s">
        <v>99</v>
      </c>
      <c r="E142" s="56" t="s">
        <v>172</v>
      </c>
      <c r="F142" s="57" t="s">
        <v>21</v>
      </c>
      <c r="G142" s="59">
        <v>5</v>
      </c>
      <c r="H142" s="34">
        <v>44901</v>
      </c>
      <c r="I142" s="57" t="s">
        <v>36</v>
      </c>
      <c r="J142" s="57" t="s">
        <v>36</v>
      </c>
      <c r="K142" s="54">
        <v>443.31900000000002</v>
      </c>
      <c r="L142" s="54">
        <v>400</v>
      </c>
      <c r="M142" s="85">
        <v>400</v>
      </c>
    </row>
    <row r="143" spans="1:14" ht="66.75" customHeight="1" x14ac:dyDescent="0.25">
      <c r="A143" s="84" t="s">
        <v>44</v>
      </c>
      <c r="B143" s="56" t="s">
        <v>123</v>
      </c>
      <c r="C143" s="56" t="s">
        <v>17</v>
      </c>
      <c r="D143" s="56" t="s">
        <v>157</v>
      </c>
      <c r="E143" s="56" t="s">
        <v>172</v>
      </c>
      <c r="F143" s="57" t="s">
        <v>21</v>
      </c>
      <c r="G143" s="59">
        <v>49</v>
      </c>
      <c r="H143" s="34">
        <v>44901</v>
      </c>
      <c r="I143" s="57" t="s">
        <v>36</v>
      </c>
      <c r="J143" s="57" t="s">
        <v>36</v>
      </c>
      <c r="K143" s="54">
        <f>1790.112+150+360.84</f>
        <v>2300.9520000000002</v>
      </c>
      <c r="L143" s="54">
        <v>600</v>
      </c>
      <c r="M143" s="85">
        <v>600</v>
      </c>
      <c r="N143" s="67"/>
    </row>
    <row r="144" spans="1:14" ht="98.25" customHeight="1" x14ac:dyDescent="0.25">
      <c r="A144" s="84" t="s">
        <v>44</v>
      </c>
      <c r="B144" s="56" t="s">
        <v>123</v>
      </c>
      <c r="C144" s="56" t="s">
        <v>17</v>
      </c>
      <c r="D144" s="56" t="s">
        <v>238</v>
      </c>
      <c r="E144" s="56" t="s">
        <v>172</v>
      </c>
      <c r="F144" s="57" t="s">
        <v>21</v>
      </c>
      <c r="G144" s="59">
        <v>1</v>
      </c>
      <c r="H144" s="34">
        <v>44902</v>
      </c>
      <c r="I144" s="57" t="s">
        <v>88</v>
      </c>
      <c r="J144" s="57" t="s">
        <v>88</v>
      </c>
      <c r="K144" s="54">
        <v>388.21600000000001</v>
      </c>
      <c r="L144" s="54">
        <v>0</v>
      </c>
      <c r="M144" s="85">
        <v>0</v>
      </c>
    </row>
    <row r="145" spans="1:15" ht="42" customHeight="1" thickBot="1" x14ac:dyDescent="0.3">
      <c r="A145" s="147" t="s">
        <v>44</v>
      </c>
      <c r="B145" s="89" t="s">
        <v>123</v>
      </c>
      <c r="C145" s="89" t="s">
        <v>17</v>
      </c>
      <c r="D145" s="89" t="s">
        <v>100</v>
      </c>
      <c r="E145" s="89" t="s">
        <v>48</v>
      </c>
      <c r="F145" s="88" t="s">
        <v>21</v>
      </c>
      <c r="G145" s="161">
        <v>25</v>
      </c>
      <c r="H145" s="92">
        <v>44901</v>
      </c>
      <c r="I145" s="88" t="s">
        <v>36</v>
      </c>
      <c r="J145" s="88" t="s">
        <v>36</v>
      </c>
      <c r="K145" s="162">
        <v>444.48</v>
      </c>
      <c r="L145" s="91">
        <v>600</v>
      </c>
      <c r="M145" s="148">
        <v>600</v>
      </c>
    </row>
    <row r="146" spans="1:15" ht="40.5" customHeight="1" thickBot="1" x14ac:dyDescent="0.3">
      <c r="A146" s="140" t="s">
        <v>44</v>
      </c>
      <c r="B146" s="141" t="s">
        <v>123</v>
      </c>
      <c r="C146" s="141" t="s">
        <v>17</v>
      </c>
      <c r="D146" s="141" t="s">
        <v>220</v>
      </c>
      <c r="E146" s="141" t="s">
        <v>48</v>
      </c>
      <c r="F146" s="142" t="s">
        <v>21</v>
      </c>
      <c r="G146" s="143">
        <f>G147+G148+G149+G150</f>
        <v>4</v>
      </c>
      <c r="H146" s="144">
        <v>44901</v>
      </c>
      <c r="I146" s="143">
        <f>I147+I148+I149+I150</f>
        <v>0</v>
      </c>
      <c r="J146" s="143">
        <f>J147+J148+J149+J150</f>
        <v>0</v>
      </c>
      <c r="K146" s="163">
        <f>K147+K148+K149+K150</f>
        <v>6712.6840000000002</v>
      </c>
      <c r="L146" s="163">
        <f>L147+L148+L149+L150</f>
        <v>0</v>
      </c>
      <c r="M146" s="164">
        <f>M147+M148+M149+M150</f>
        <v>0</v>
      </c>
    </row>
    <row r="147" spans="1:15" ht="100.5" customHeight="1" x14ac:dyDescent="0.25">
      <c r="A147" s="135" t="s">
        <v>44</v>
      </c>
      <c r="B147" s="128" t="s">
        <v>123</v>
      </c>
      <c r="C147" s="128" t="s">
        <v>17</v>
      </c>
      <c r="D147" s="128" t="s">
        <v>169</v>
      </c>
      <c r="E147" s="128" t="s">
        <v>48</v>
      </c>
      <c r="F147" s="136" t="s">
        <v>21</v>
      </c>
      <c r="G147" s="137">
        <v>1</v>
      </c>
      <c r="H147" s="138">
        <v>44901</v>
      </c>
      <c r="I147" s="136" t="s">
        <v>88</v>
      </c>
      <c r="J147" s="136" t="s">
        <v>88</v>
      </c>
      <c r="K147" s="119">
        <f>1400+300</f>
        <v>1700</v>
      </c>
      <c r="L147" s="119">
        <v>0</v>
      </c>
      <c r="M147" s="139">
        <v>0</v>
      </c>
    </row>
    <row r="148" spans="1:15" ht="103.5" customHeight="1" x14ac:dyDescent="0.25">
      <c r="A148" s="84" t="s">
        <v>44</v>
      </c>
      <c r="B148" s="56" t="s">
        <v>123</v>
      </c>
      <c r="C148" s="56" t="s">
        <v>17</v>
      </c>
      <c r="D148" s="64" t="s">
        <v>170</v>
      </c>
      <c r="E148" s="56" t="s">
        <v>48</v>
      </c>
      <c r="F148" s="57" t="s">
        <v>21</v>
      </c>
      <c r="G148" s="59">
        <v>1</v>
      </c>
      <c r="H148" s="34">
        <v>44902</v>
      </c>
      <c r="I148" s="57" t="s">
        <v>88</v>
      </c>
      <c r="J148" s="57" t="s">
        <v>88</v>
      </c>
      <c r="K148" s="54">
        <v>1800</v>
      </c>
      <c r="L148" s="54">
        <v>0</v>
      </c>
      <c r="M148" s="85">
        <v>0</v>
      </c>
    </row>
    <row r="149" spans="1:15" ht="53.25" customHeight="1" x14ac:dyDescent="0.25">
      <c r="A149" s="100" t="s">
        <v>44</v>
      </c>
      <c r="B149" s="21" t="s">
        <v>123</v>
      </c>
      <c r="C149" s="21" t="s">
        <v>17</v>
      </c>
      <c r="D149" s="42" t="s">
        <v>194</v>
      </c>
      <c r="E149" s="21" t="s">
        <v>48</v>
      </c>
      <c r="F149" s="17" t="s">
        <v>21</v>
      </c>
      <c r="G149" s="37">
        <v>1</v>
      </c>
      <c r="H149" s="22">
        <v>44743</v>
      </c>
      <c r="I149" s="17" t="s">
        <v>88</v>
      </c>
      <c r="J149" s="17" t="s">
        <v>88</v>
      </c>
      <c r="K149" s="24">
        <v>1351.826</v>
      </c>
      <c r="L149" s="24">
        <v>0</v>
      </c>
      <c r="M149" s="101">
        <v>0</v>
      </c>
    </row>
    <row r="150" spans="1:15" ht="54.75" customHeight="1" thickBot="1" x14ac:dyDescent="0.3">
      <c r="A150" s="133" t="s">
        <v>44</v>
      </c>
      <c r="B150" s="77" t="s">
        <v>123</v>
      </c>
      <c r="C150" s="77" t="s">
        <v>17</v>
      </c>
      <c r="D150" s="166" t="s">
        <v>195</v>
      </c>
      <c r="E150" s="77" t="s">
        <v>48</v>
      </c>
      <c r="F150" s="70" t="s">
        <v>21</v>
      </c>
      <c r="G150" s="78">
        <v>1</v>
      </c>
      <c r="H150" s="79">
        <v>44743</v>
      </c>
      <c r="I150" s="70" t="s">
        <v>88</v>
      </c>
      <c r="J150" s="70" t="s">
        <v>88</v>
      </c>
      <c r="K150" s="80">
        <v>1860.8579999999999</v>
      </c>
      <c r="L150" s="80">
        <v>0</v>
      </c>
      <c r="M150" s="134">
        <v>0</v>
      </c>
    </row>
    <row r="151" spans="1:15" ht="32.25" customHeight="1" x14ac:dyDescent="0.25">
      <c r="A151" s="270" t="s">
        <v>44</v>
      </c>
      <c r="B151" s="274" t="s">
        <v>124</v>
      </c>
      <c r="C151" s="274" t="s">
        <v>7</v>
      </c>
      <c r="D151" s="274" t="s">
        <v>50</v>
      </c>
      <c r="E151" s="287" t="s">
        <v>275</v>
      </c>
      <c r="F151" s="287"/>
      <c r="G151" s="287"/>
      <c r="H151" s="287"/>
      <c r="I151" s="287"/>
      <c r="J151" s="287"/>
      <c r="K151" s="98">
        <f>K152+K153</f>
        <v>372533.43360000005</v>
      </c>
      <c r="L151" s="98">
        <f>L152+L153</f>
        <v>327548.02</v>
      </c>
      <c r="M151" s="99">
        <f>M152+M153</f>
        <v>352548.02</v>
      </c>
    </row>
    <row r="152" spans="1:15" ht="47.25" customHeight="1" x14ac:dyDescent="0.25">
      <c r="A152" s="271"/>
      <c r="B152" s="277"/>
      <c r="C152" s="277"/>
      <c r="D152" s="277"/>
      <c r="E152" s="30" t="s">
        <v>51</v>
      </c>
      <c r="F152" s="10" t="s">
        <v>14</v>
      </c>
      <c r="G152" s="36" t="str">
        <f>G154</f>
        <v>538,25</v>
      </c>
      <c r="H152" s="40">
        <v>45627</v>
      </c>
      <c r="I152" s="36" t="str">
        <f>I154</f>
        <v>538,25</v>
      </c>
      <c r="J152" s="36" t="str">
        <f>J154</f>
        <v>538,25</v>
      </c>
      <c r="K152" s="35">
        <f>K154</f>
        <v>358040.32160000002</v>
      </c>
      <c r="L152" s="35">
        <f>L154</f>
        <v>324000</v>
      </c>
      <c r="M152" s="120">
        <f>M154</f>
        <v>349000</v>
      </c>
    </row>
    <row r="153" spans="1:15" ht="27" customHeight="1" thickBot="1" x14ac:dyDescent="0.3">
      <c r="A153" s="272"/>
      <c r="B153" s="275"/>
      <c r="C153" s="275"/>
      <c r="D153" s="275"/>
      <c r="E153" s="122" t="s">
        <v>276</v>
      </c>
      <c r="F153" s="122" t="s">
        <v>21</v>
      </c>
      <c r="G153" s="123">
        <f>G155+G157</f>
        <v>193</v>
      </c>
      <c r="H153" s="124">
        <v>45628</v>
      </c>
      <c r="I153" s="123">
        <f>I155+I157</f>
        <v>268</v>
      </c>
      <c r="J153" s="123">
        <f>J155+J157</f>
        <v>268</v>
      </c>
      <c r="K153" s="129">
        <f>K155+K156+K157</f>
        <v>14493.112000000001</v>
      </c>
      <c r="L153" s="129">
        <f>L155+L156+L157</f>
        <v>3548.02</v>
      </c>
      <c r="M153" s="130">
        <f>M155+M156+M157</f>
        <v>3548.02</v>
      </c>
    </row>
    <row r="154" spans="1:15" ht="31.5" x14ac:dyDescent="0.25">
      <c r="A154" s="149" t="s">
        <v>44</v>
      </c>
      <c r="B154" s="71" t="s">
        <v>124</v>
      </c>
      <c r="C154" s="114" t="s">
        <v>17</v>
      </c>
      <c r="D154" s="114" t="s">
        <v>50</v>
      </c>
      <c r="E154" s="114" t="s">
        <v>51</v>
      </c>
      <c r="F154" s="71" t="s">
        <v>14</v>
      </c>
      <c r="G154" s="71" t="s">
        <v>216</v>
      </c>
      <c r="H154" s="117">
        <v>45627</v>
      </c>
      <c r="I154" s="71" t="s">
        <v>216</v>
      </c>
      <c r="J154" s="71" t="s">
        <v>216</v>
      </c>
      <c r="K154" s="119">
        <f>229000+10381.5958-1170+120000-171.2742</f>
        <v>358040.32160000002</v>
      </c>
      <c r="L154" s="119">
        <f>229000+95000</f>
        <v>324000</v>
      </c>
      <c r="M154" s="139">
        <f>229000+120000</f>
        <v>349000</v>
      </c>
    </row>
    <row r="155" spans="1:15" ht="23.25" customHeight="1" x14ac:dyDescent="0.25">
      <c r="A155" s="100" t="s">
        <v>44</v>
      </c>
      <c r="B155" s="17" t="s">
        <v>124</v>
      </c>
      <c r="C155" s="21" t="s">
        <v>17</v>
      </c>
      <c r="D155" s="21" t="s">
        <v>224</v>
      </c>
      <c r="E155" s="21" t="s">
        <v>181</v>
      </c>
      <c r="F155" s="17" t="s">
        <v>21</v>
      </c>
      <c r="G155" s="17" t="s">
        <v>36</v>
      </c>
      <c r="H155" s="22">
        <v>45627</v>
      </c>
      <c r="I155" s="3">
        <v>1</v>
      </c>
      <c r="J155" s="43">
        <v>1</v>
      </c>
      <c r="K155" s="54">
        <v>1072.2</v>
      </c>
      <c r="L155" s="54">
        <v>790</v>
      </c>
      <c r="M155" s="85">
        <v>790</v>
      </c>
      <c r="N155" s="2"/>
    </row>
    <row r="156" spans="1:15" ht="31.5" x14ac:dyDescent="0.25">
      <c r="A156" s="100" t="s">
        <v>44</v>
      </c>
      <c r="B156" s="17" t="s">
        <v>124</v>
      </c>
      <c r="C156" s="21" t="s">
        <v>17</v>
      </c>
      <c r="D156" s="21" t="s">
        <v>226</v>
      </c>
      <c r="E156" s="21" t="s">
        <v>120</v>
      </c>
      <c r="F156" s="17" t="s">
        <v>119</v>
      </c>
      <c r="G156" s="44" t="s">
        <v>121</v>
      </c>
      <c r="H156" s="22">
        <v>45627</v>
      </c>
      <c r="I156" s="45">
        <v>3.7</v>
      </c>
      <c r="J156" s="45">
        <v>3.7</v>
      </c>
      <c r="K156" s="54">
        <v>12414.912</v>
      </c>
      <c r="L156" s="54">
        <f>1618+134.02</f>
        <v>1752.02</v>
      </c>
      <c r="M156" s="85">
        <f>1618+134.02</f>
        <v>1752.02</v>
      </c>
    </row>
    <row r="157" spans="1:15" ht="95.25" thickBot="1" x14ac:dyDescent="0.3">
      <c r="A157" s="102" t="s">
        <v>44</v>
      </c>
      <c r="B157" s="104" t="s">
        <v>124</v>
      </c>
      <c r="C157" s="103" t="s">
        <v>17</v>
      </c>
      <c r="D157" s="103" t="s">
        <v>225</v>
      </c>
      <c r="E157" s="103" t="s">
        <v>239</v>
      </c>
      <c r="F157" s="104" t="s">
        <v>21</v>
      </c>
      <c r="G157" s="223" t="s">
        <v>278</v>
      </c>
      <c r="H157" s="106">
        <v>45628</v>
      </c>
      <c r="I157" s="105">
        <v>267</v>
      </c>
      <c r="J157" s="105">
        <v>267</v>
      </c>
      <c r="K157" s="86">
        <v>1006</v>
      </c>
      <c r="L157" s="86">
        <v>1006</v>
      </c>
      <c r="M157" s="87">
        <v>1006</v>
      </c>
      <c r="O157" s="2"/>
    </row>
    <row r="158" spans="1:15" ht="47.25" x14ac:dyDescent="0.25">
      <c r="A158" s="93" t="s">
        <v>44</v>
      </c>
      <c r="B158" s="94" t="s">
        <v>219</v>
      </c>
      <c r="C158" s="95" t="s">
        <v>7</v>
      </c>
      <c r="D158" s="94" t="s">
        <v>52</v>
      </c>
      <c r="E158" s="95" t="s">
        <v>276</v>
      </c>
      <c r="F158" s="95" t="s">
        <v>21</v>
      </c>
      <c r="G158" s="96">
        <f>G159+G160+G161</f>
        <v>502</v>
      </c>
      <c r="H158" s="97">
        <v>45627</v>
      </c>
      <c r="I158" s="96">
        <f>I159+I160+I161</f>
        <v>499</v>
      </c>
      <c r="J158" s="96">
        <f>J159+J160+J161</f>
        <v>499</v>
      </c>
      <c r="K158" s="82">
        <f>K159+K160+K161</f>
        <v>237349.30085</v>
      </c>
      <c r="L158" s="82">
        <f>L159+L160+L161</f>
        <v>187000</v>
      </c>
      <c r="M158" s="83">
        <f>M159+M160+M161</f>
        <v>187000</v>
      </c>
    </row>
    <row r="159" spans="1:15" ht="47.25" x14ac:dyDescent="0.25">
      <c r="A159" s="100" t="s">
        <v>44</v>
      </c>
      <c r="B159" s="21" t="s">
        <v>125</v>
      </c>
      <c r="C159" s="21" t="s">
        <v>17</v>
      </c>
      <c r="D159" s="21" t="s">
        <v>52</v>
      </c>
      <c r="E159" s="21" t="s">
        <v>53</v>
      </c>
      <c r="F159" s="17" t="s">
        <v>21</v>
      </c>
      <c r="G159" s="17" t="s">
        <v>113</v>
      </c>
      <c r="H159" s="22">
        <v>45627</v>
      </c>
      <c r="I159" s="17" t="s">
        <v>113</v>
      </c>
      <c r="J159" s="17" t="s">
        <v>113</v>
      </c>
      <c r="K159" s="54">
        <f>210349.40085+14700</f>
        <v>225049.40085000001</v>
      </c>
      <c r="L159" s="54">
        <v>185000</v>
      </c>
      <c r="M159" s="85">
        <v>185000</v>
      </c>
    </row>
    <row r="160" spans="1:15" ht="47.25" x14ac:dyDescent="0.25">
      <c r="A160" s="100" t="s">
        <v>44</v>
      </c>
      <c r="B160" s="21" t="s">
        <v>125</v>
      </c>
      <c r="C160" s="21" t="s">
        <v>17</v>
      </c>
      <c r="D160" s="46" t="s">
        <v>122</v>
      </c>
      <c r="E160" s="21" t="s">
        <v>48</v>
      </c>
      <c r="F160" s="17" t="s">
        <v>21</v>
      </c>
      <c r="G160" s="17" t="s">
        <v>36</v>
      </c>
      <c r="H160" s="22">
        <v>45628</v>
      </c>
      <c r="I160" s="17" t="s">
        <v>36</v>
      </c>
      <c r="J160" s="17" t="s">
        <v>36</v>
      </c>
      <c r="K160" s="54">
        <f>2000</f>
        <v>2000</v>
      </c>
      <c r="L160" s="54">
        <v>2000</v>
      </c>
      <c r="M160" s="85">
        <v>2000</v>
      </c>
    </row>
    <row r="161" spans="1:13" ht="32.25" thickBot="1" x14ac:dyDescent="0.3">
      <c r="A161" s="102" t="s">
        <v>44</v>
      </c>
      <c r="B161" s="103" t="s">
        <v>165</v>
      </c>
      <c r="C161" s="103" t="s">
        <v>17</v>
      </c>
      <c r="D161" s="167" t="s">
        <v>167</v>
      </c>
      <c r="E161" s="103" t="s">
        <v>48</v>
      </c>
      <c r="F161" s="104" t="s">
        <v>21</v>
      </c>
      <c r="G161" s="104" t="s">
        <v>166</v>
      </c>
      <c r="H161" s="106">
        <v>44925</v>
      </c>
      <c r="I161" s="104" t="s">
        <v>88</v>
      </c>
      <c r="J161" s="104" t="s">
        <v>88</v>
      </c>
      <c r="K161" s="86">
        <v>10299.9</v>
      </c>
      <c r="L161" s="86">
        <v>0</v>
      </c>
      <c r="M161" s="87">
        <v>0</v>
      </c>
    </row>
    <row r="162" spans="1:13" ht="47.25" x14ac:dyDescent="0.25">
      <c r="A162" s="93" t="s">
        <v>44</v>
      </c>
      <c r="B162" s="94" t="s">
        <v>126</v>
      </c>
      <c r="C162" s="95" t="s">
        <v>7</v>
      </c>
      <c r="D162" s="94" t="s">
        <v>54</v>
      </c>
      <c r="E162" s="94" t="s">
        <v>55</v>
      </c>
      <c r="F162" s="95" t="s">
        <v>21</v>
      </c>
      <c r="G162" s="95" t="str">
        <f>G163</f>
        <v>20</v>
      </c>
      <c r="H162" s="97">
        <v>45627</v>
      </c>
      <c r="I162" s="95" t="str">
        <f t="shared" ref="I162" si="1">G162</f>
        <v>20</v>
      </c>
      <c r="J162" s="95" t="str">
        <f>G162</f>
        <v>20</v>
      </c>
      <c r="K162" s="82">
        <f>K163</f>
        <v>14753.119999999999</v>
      </c>
      <c r="L162" s="82">
        <f>L163</f>
        <v>12298</v>
      </c>
      <c r="M162" s="83">
        <f>M163</f>
        <v>12298</v>
      </c>
    </row>
    <row r="163" spans="1:13" ht="48" thickBot="1" x14ac:dyDescent="0.3">
      <c r="A163" s="102" t="s">
        <v>44</v>
      </c>
      <c r="B163" s="103" t="s">
        <v>126</v>
      </c>
      <c r="C163" s="103" t="s">
        <v>17</v>
      </c>
      <c r="D163" s="103" t="s">
        <v>56</v>
      </c>
      <c r="E163" s="103" t="s">
        <v>55</v>
      </c>
      <c r="F163" s="104" t="s">
        <v>21</v>
      </c>
      <c r="G163" s="223" t="s">
        <v>248</v>
      </c>
      <c r="H163" s="106">
        <v>45627</v>
      </c>
      <c r="I163" s="104" t="s">
        <v>240</v>
      </c>
      <c r="J163" s="104" t="s">
        <v>240</v>
      </c>
      <c r="K163" s="86">
        <f>12298+3542-1086.88</f>
        <v>14753.119999999999</v>
      </c>
      <c r="L163" s="86">
        <v>12298</v>
      </c>
      <c r="M163" s="87">
        <v>12298</v>
      </c>
    </row>
    <row r="164" spans="1:13" ht="39" customHeight="1" x14ac:dyDescent="0.25">
      <c r="A164" s="74" t="s">
        <v>44</v>
      </c>
      <c r="B164" s="109" t="s">
        <v>197</v>
      </c>
      <c r="C164" s="74" t="s">
        <v>7</v>
      </c>
      <c r="D164" s="109" t="s">
        <v>59</v>
      </c>
      <c r="E164" s="109" t="s">
        <v>60</v>
      </c>
      <c r="F164" s="74" t="s">
        <v>21</v>
      </c>
      <c r="G164" s="74">
        <f>G165</f>
        <v>17</v>
      </c>
      <c r="H164" s="111">
        <v>44896</v>
      </c>
      <c r="I164" s="110" t="str">
        <f>I165</f>
        <v>0</v>
      </c>
      <c r="J164" s="110" t="str">
        <f>J165</f>
        <v>0</v>
      </c>
      <c r="K164" s="125">
        <f>K165</f>
        <v>467.07499999999999</v>
      </c>
      <c r="L164" s="125">
        <f>L165</f>
        <v>0</v>
      </c>
      <c r="M164" s="125">
        <f>M165</f>
        <v>0</v>
      </c>
    </row>
    <row r="165" spans="1:13" ht="36" customHeight="1" x14ac:dyDescent="0.25">
      <c r="A165" s="17" t="s">
        <v>44</v>
      </c>
      <c r="B165" s="21" t="s">
        <v>197</v>
      </c>
      <c r="C165" s="17" t="s">
        <v>35</v>
      </c>
      <c r="D165" s="21" t="s">
        <v>59</v>
      </c>
      <c r="E165" s="21" t="s">
        <v>61</v>
      </c>
      <c r="F165" s="17" t="s">
        <v>21</v>
      </c>
      <c r="G165" s="17">
        <v>17</v>
      </c>
      <c r="H165" s="22">
        <v>44896</v>
      </c>
      <c r="I165" s="10" t="s">
        <v>88</v>
      </c>
      <c r="J165" s="10" t="s">
        <v>88</v>
      </c>
      <c r="K165" s="60">
        <v>467.07499999999999</v>
      </c>
      <c r="L165" s="60">
        <v>0</v>
      </c>
      <c r="M165" s="60">
        <v>0</v>
      </c>
    </row>
    <row r="166" spans="1:13" ht="63" x14ac:dyDescent="0.25">
      <c r="A166" s="10" t="s">
        <v>44</v>
      </c>
      <c r="B166" s="30" t="s">
        <v>198</v>
      </c>
      <c r="C166" s="10" t="s">
        <v>7</v>
      </c>
      <c r="D166" s="30" t="s">
        <v>62</v>
      </c>
      <c r="E166" s="30" t="s">
        <v>63</v>
      </c>
      <c r="F166" s="10" t="s">
        <v>64</v>
      </c>
      <c r="G166" s="47">
        <v>8122990</v>
      </c>
      <c r="H166" s="40">
        <v>44896</v>
      </c>
      <c r="I166" s="47">
        <f>G166</f>
        <v>8122990</v>
      </c>
      <c r="J166" s="47">
        <f>G166</f>
        <v>8122990</v>
      </c>
      <c r="K166" s="35">
        <f>K167</f>
        <v>727528.27</v>
      </c>
      <c r="L166" s="35">
        <f>L167</f>
        <v>707546.99</v>
      </c>
      <c r="M166" s="35">
        <f>M167</f>
        <v>738087.25</v>
      </c>
    </row>
    <row r="167" spans="1:13" ht="47.25" x14ac:dyDescent="0.25">
      <c r="A167" s="17" t="s">
        <v>44</v>
      </c>
      <c r="B167" s="21" t="s">
        <v>198</v>
      </c>
      <c r="C167" s="17" t="s">
        <v>35</v>
      </c>
      <c r="D167" s="21" t="s">
        <v>65</v>
      </c>
      <c r="E167" s="21" t="s">
        <v>63</v>
      </c>
      <c r="F167" s="17" t="s">
        <v>64</v>
      </c>
      <c r="G167" s="48">
        <v>8122990</v>
      </c>
      <c r="H167" s="22">
        <v>44896</v>
      </c>
      <c r="I167" s="48">
        <f>G167</f>
        <v>8122990</v>
      </c>
      <c r="J167" s="48">
        <f>G167</f>
        <v>8122990</v>
      </c>
      <c r="K167" s="54">
        <v>727528.27</v>
      </c>
      <c r="L167" s="54">
        <v>707546.99</v>
      </c>
      <c r="M167" s="54">
        <v>738087.25</v>
      </c>
    </row>
    <row r="168" spans="1:13" ht="47.25" x14ac:dyDescent="0.25">
      <c r="A168" s="10" t="s">
        <v>44</v>
      </c>
      <c r="B168" s="30" t="s">
        <v>204</v>
      </c>
      <c r="C168" s="10" t="s">
        <v>7</v>
      </c>
      <c r="D168" s="30" t="s">
        <v>205</v>
      </c>
      <c r="E168" s="30" t="s">
        <v>228</v>
      </c>
      <c r="F168" s="10" t="s">
        <v>21</v>
      </c>
      <c r="G168" s="49">
        <f>G169</f>
        <v>4</v>
      </c>
      <c r="H168" s="40">
        <v>44896</v>
      </c>
      <c r="I168" s="39">
        <f t="shared" ref="I168:J168" si="2">I169</f>
        <v>0</v>
      </c>
      <c r="J168" s="39">
        <f t="shared" si="2"/>
        <v>0</v>
      </c>
      <c r="K168" s="35">
        <f>K169</f>
        <v>22739.5</v>
      </c>
      <c r="L168" s="35">
        <f t="shared" ref="L168:M168" si="3">L169</f>
        <v>24830</v>
      </c>
      <c r="M168" s="35">
        <f t="shared" si="3"/>
        <v>0</v>
      </c>
    </row>
    <row r="169" spans="1:13" ht="51.75" customHeight="1" x14ac:dyDescent="0.25">
      <c r="A169" s="17" t="s">
        <v>44</v>
      </c>
      <c r="B169" s="21" t="s">
        <v>204</v>
      </c>
      <c r="C169" s="17" t="s">
        <v>35</v>
      </c>
      <c r="D169" s="21" t="s">
        <v>206</v>
      </c>
      <c r="E169" s="21" t="s">
        <v>232</v>
      </c>
      <c r="F169" s="17" t="s">
        <v>21</v>
      </c>
      <c r="G169" s="41">
        <v>4</v>
      </c>
      <c r="H169" s="22">
        <v>44896</v>
      </c>
      <c r="I169" s="37">
        <v>0</v>
      </c>
      <c r="J169" s="37">
        <v>0</v>
      </c>
      <c r="K169" s="54">
        <v>22739.5</v>
      </c>
      <c r="L169" s="54">
        <v>24830</v>
      </c>
      <c r="M169" s="54">
        <v>0</v>
      </c>
    </row>
    <row r="170" spans="1:13" ht="78.75" x14ac:dyDescent="0.25">
      <c r="A170" s="10" t="s">
        <v>44</v>
      </c>
      <c r="B170" s="30" t="s">
        <v>207</v>
      </c>
      <c r="C170" s="10" t="s">
        <v>7</v>
      </c>
      <c r="D170" s="30" t="s">
        <v>208</v>
      </c>
      <c r="E170" s="30" t="s">
        <v>57</v>
      </c>
      <c r="F170" s="10" t="s">
        <v>14</v>
      </c>
      <c r="G170" s="10" t="s">
        <v>210</v>
      </c>
      <c r="H170" s="40">
        <v>44896</v>
      </c>
      <c r="I170" s="36">
        <f t="shared" ref="I170:J170" si="4">I171</f>
        <v>0</v>
      </c>
      <c r="J170" s="36">
        <f t="shared" si="4"/>
        <v>0</v>
      </c>
      <c r="K170" s="35">
        <f>K171</f>
        <v>12953</v>
      </c>
      <c r="L170" s="35">
        <f t="shared" ref="L170:M170" si="5">L171</f>
        <v>0</v>
      </c>
      <c r="M170" s="35">
        <f t="shared" si="5"/>
        <v>0</v>
      </c>
    </row>
    <row r="171" spans="1:13" ht="51" customHeight="1" x14ac:dyDescent="0.25">
      <c r="A171" s="17" t="s">
        <v>44</v>
      </c>
      <c r="B171" s="21" t="s">
        <v>207</v>
      </c>
      <c r="C171" s="17" t="s">
        <v>58</v>
      </c>
      <c r="D171" s="21" t="s">
        <v>209</v>
      </c>
      <c r="E171" s="21" t="s">
        <v>57</v>
      </c>
      <c r="F171" s="17" t="s">
        <v>14</v>
      </c>
      <c r="G171" s="17" t="s">
        <v>210</v>
      </c>
      <c r="H171" s="22">
        <v>44896</v>
      </c>
      <c r="I171" s="26">
        <v>0</v>
      </c>
      <c r="J171" s="26">
        <v>0</v>
      </c>
      <c r="K171" s="54">
        <v>12953</v>
      </c>
      <c r="L171" s="54">
        <v>0</v>
      </c>
      <c r="M171" s="54">
        <v>0</v>
      </c>
    </row>
    <row r="172" spans="1:13" ht="47.25" x14ac:dyDescent="0.25">
      <c r="A172" s="8" t="s">
        <v>66</v>
      </c>
      <c r="B172" s="8" t="s">
        <v>7</v>
      </c>
      <c r="C172" s="8" t="s">
        <v>7</v>
      </c>
      <c r="D172" s="32" t="s">
        <v>67</v>
      </c>
      <c r="E172" s="32" t="s">
        <v>68</v>
      </c>
      <c r="F172" s="8" t="s">
        <v>69</v>
      </c>
      <c r="G172" s="50">
        <f>G173+G175</f>
        <v>39107.960800000001</v>
      </c>
      <c r="H172" s="51">
        <v>44896</v>
      </c>
      <c r="I172" s="50">
        <f>I173+I175</f>
        <v>39107.960800000001</v>
      </c>
      <c r="J172" s="50">
        <f>J173+J175</f>
        <v>39107.960800000001</v>
      </c>
      <c r="K172" s="33">
        <f>K173+K175+K177+K179+K181+K183+K185+K187</f>
        <v>656158.39</v>
      </c>
      <c r="L172" s="33">
        <f t="shared" ref="L172:M172" si="6">L173+L175+L177+L179+L181+L183+L185+L187</f>
        <v>812096.78</v>
      </c>
      <c r="M172" s="33">
        <f t="shared" si="6"/>
        <v>812426.78</v>
      </c>
    </row>
    <row r="173" spans="1:13" ht="63" x14ac:dyDescent="0.25">
      <c r="A173" s="10" t="s">
        <v>66</v>
      </c>
      <c r="B173" s="30" t="s">
        <v>199</v>
      </c>
      <c r="C173" s="10" t="s">
        <v>7</v>
      </c>
      <c r="D173" s="30" t="s">
        <v>70</v>
      </c>
      <c r="E173" s="30" t="s">
        <v>68</v>
      </c>
      <c r="F173" s="10" t="s">
        <v>69</v>
      </c>
      <c r="G173" s="30">
        <f>G174</f>
        <v>2878.3607999999999</v>
      </c>
      <c r="H173" s="40">
        <v>44896</v>
      </c>
      <c r="I173" s="36">
        <f t="shared" ref="I173:I182" si="7">G173</f>
        <v>2878.3607999999999</v>
      </c>
      <c r="J173" s="36">
        <f t="shared" ref="J173:J182" si="8">G173</f>
        <v>2878.3607999999999</v>
      </c>
      <c r="K173" s="33">
        <f>K174</f>
        <v>492675.74</v>
      </c>
      <c r="L173" s="33">
        <f>L174</f>
        <v>549493.14</v>
      </c>
      <c r="M173" s="33">
        <f>M174</f>
        <v>549493.14</v>
      </c>
    </row>
    <row r="174" spans="1:13" ht="47.25" x14ac:dyDescent="0.25">
      <c r="A174" s="17" t="s">
        <v>66</v>
      </c>
      <c r="B174" s="21" t="s">
        <v>199</v>
      </c>
      <c r="C174" s="17" t="s">
        <v>71</v>
      </c>
      <c r="D174" s="21" t="s">
        <v>72</v>
      </c>
      <c r="E174" s="21" t="s">
        <v>68</v>
      </c>
      <c r="F174" s="17" t="s">
        <v>69</v>
      </c>
      <c r="G174" s="21">
        <v>2878.3607999999999</v>
      </c>
      <c r="H174" s="22">
        <v>44896</v>
      </c>
      <c r="I174" s="26">
        <f t="shared" si="7"/>
        <v>2878.3607999999999</v>
      </c>
      <c r="J174" s="26">
        <f t="shared" si="8"/>
        <v>2878.3607999999999</v>
      </c>
      <c r="K174" s="60">
        <v>492675.74</v>
      </c>
      <c r="L174" s="60">
        <v>549493.14</v>
      </c>
      <c r="M174" s="60">
        <v>549493.14</v>
      </c>
    </row>
    <row r="175" spans="1:13" ht="63" x14ac:dyDescent="0.25">
      <c r="A175" s="10" t="s">
        <v>66</v>
      </c>
      <c r="B175" s="30" t="s">
        <v>199</v>
      </c>
      <c r="C175" s="10" t="s">
        <v>7</v>
      </c>
      <c r="D175" s="30" t="s">
        <v>73</v>
      </c>
      <c r="E175" s="30" t="s">
        <v>68</v>
      </c>
      <c r="F175" s="10" t="s">
        <v>69</v>
      </c>
      <c r="G175" s="30" t="str">
        <f>G176</f>
        <v>36229,6</v>
      </c>
      <c r="H175" s="40">
        <v>44896</v>
      </c>
      <c r="I175" s="37">
        <f>I176</f>
        <v>36229.599999999999</v>
      </c>
      <c r="J175" s="37">
        <f>J176</f>
        <v>36229.599999999999</v>
      </c>
      <c r="K175" s="33">
        <f>K176</f>
        <v>3560</v>
      </c>
      <c r="L175" s="33">
        <f>L176</f>
        <v>3560</v>
      </c>
      <c r="M175" s="33">
        <f>M176</f>
        <v>3560</v>
      </c>
    </row>
    <row r="176" spans="1:13" ht="47.25" x14ac:dyDescent="0.25">
      <c r="A176" s="17" t="s">
        <v>66</v>
      </c>
      <c r="B176" s="21" t="s">
        <v>199</v>
      </c>
      <c r="C176" s="17" t="s">
        <v>71</v>
      </c>
      <c r="D176" s="21" t="s">
        <v>74</v>
      </c>
      <c r="E176" s="21" t="s">
        <v>68</v>
      </c>
      <c r="F176" s="17" t="s">
        <v>69</v>
      </c>
      <c r="G176" s="21" t="s">
        <v>291</v>
      </c>
      <c r="H176" s="22">
        <v>44896</v>
      </c>
      <c r="I176" s="37">
        <v>36229.599999999999</v>
      </c>
      <c r="J176" s="37">
        <v>36229.599999999999</v>
      </c>
      <c r="K176" s="60">
        <v>3560</v>
      </c>
      <c r="L176" s="60">
        <v>3560</v>
      </c>
      <c r="M176" s="60">
        <v>3560</v>
      </c>
    </row>
    <row r="177" spans="1:13" ht="47.25" x14ac:dyDescent="0.25">
      <c r="A177" s="10" t="s">
        <v>66</v>
      </c>
      <c r="B177" s="30" t="s">
        <v>200</v>
      </c>
      <c r="C177" s="10" t="s">
        <v>7</v>
      </c>
      <c r="D177" s="30" t="s">
        <v>75</v>
      </c>
      <c r="E177" s="30" t="s">
        <v>76</v>
      </c>
      <c r="F177" s="10" t="s">
        <v>21</v>
      </c>
      <c r="G177" s="10">
        <v>1</v>
      </c>
      <c r="H177" s="40">
        <v>44896</v>
      </c>
      <c r="I177" s="37">
        <f t="shared" si="7"/>
        <v>1</v>
      </c>
      <c r="J177" s="37">
        <f t="shared" si="8"/>
        <v>1</v>
      </c>
      <c r="K177" s="33">
        <f>K178</f>
        <v>9576.11</v>
      </c>
      <c r="L177" s="33">
        <f>L178</f>
        <v>10010</v>
      </c>
      <c r="M177" s="33">
        <f>M178</f>
        <v>10340</v>
      </c>
    </row>
    <row r="178" spans="1:13" ht="47.25" x14ac:dyDescent="0.25">
      <c r="A178" s="17" t="s">
        <v>66</v>
      </c>
      <c r="B178" s="21" t="s">
        <v>200</v>
      </c>
      <c r="C178" s="17" t="s">
        <v>71</v>
      </c>
      <c r="D178" s="21" t="s">
        <v>77</v>
      </c>
      <c r="E178" s="21" t="s">
        <v>76</v>
      </c>
      <c r="F178" s="17" t="s">
        <v>21</v>
      </c>
      <c r="G178" s="17">
        <v>1</v>
      </c>
      <c r="H178" s="22">
        <v>44896</v>
      </c>
      <c r="I178" s="37">
        <f t="shared" si="7"/>
        <v>1</v>
      </c>
      <c r="J178" s="37">
        <f t="shared" si="8"/>
        <v>1</v>
      </c>
      <c r="K178" s="60">
        <v>9576.11</v>
      </c>
      <c r="L178" s="60">
        <v>10010</v>
      </c>
      <c r="M178" s="60">
        <v>10340</v>
      </c>
    </row>
    <row r="179" spans="1:13" ht="94.5" x14ac:dyDescent="0.25">
      <c r="A179" s="10" t="s">
        <v>66</v>
      </c>
      <c r="B179" s="30" t="s">
        <v>201</v>
      </c>
      <c r="C179" s="10" t="s">
        <v>7</v>
      </c>
      <c r="D179" s="30" t="s">
        <v>78</v>
      </c>
      <c r="E179" s="30" t="s">
        <v>79</v>
      </c>
      <c r="F179" s="10" t="s">
        <v>80</v>
      </c>
      <c r="G179" s="10">
        <f>G180</f>
        <v>25228</v>
      </c>
      <c r="H179" s="40">
        <v>44896</v>
      </c>
      <c r="I179" s="37">
        <f t="shared" si="7"/>
        <v>25228</v>
      </c>
      <c r="J179" s="37">
        <f t="shared" si="8"/>
        <v>25228</v>
      </c>
      <c r="K179" s="33">
        <f>K180</f>
        <v>114398</v>
      </c>
      <c r="L179" s="33">
        <f>L180</f>
        <v>114398</v>
      </c>
      <c r="M179" s="33">
        <f>M180</f>
        <v>114398</v>
      </c>
    </row>
    <row r="180" spans="1:13" ht="94.5" x14ac:dyDescent="0.25">
      <c r="A180" s="17" t="s">
        <v>66</v>
      </c>
      <c r="B180" s="21" t="s">
        <v>201</v>
      </c>
      <c r="C180" s="17" t="s">
        <v>58</v>
      </c>
      <c r="D180" s="21" t="s">
        <v>81</v>
      </c>
      <c r="E180" s="21" t="s">
        <v>79</v>
      </c>
      <c r="F180" s="17" t="s">
        <v>80</v>
      </c>
      <c r="G180" s="17">
        <v>25228</v>
      </c>
      <c r="H180" s="22">
        <v>44897</v>
      </c>
      <c r="I180" s="37">
        <f t="shared" si="7"/>
        <v>25228</v>
      </c>
      <c r="J180" s="37">
        <f t="shared" si="8"/>
        <v>25228</v>
      </c>
      <c r="K180" s="60">
        <v>114398</v>
      </c>
      <c r="L180" s="60">
        <v>114398</v>
      </c>
      <c r="M180" s="60">
        <v>114398</v>
      </c>
    </row>
    <row r="181" spans="1:13" ht="141.75" x14ac:dyDescent="0.25">
      <c r="A181" s="10" t="s">
        <v>66</v>
      </c>
      <c r="B181" s="30" t="s">
        <v>202</v>
      </c>
      <c r="C181" s="10" t="s">
        <v>7</v>
      </c>
      <c r="D181" s="30" t="s">
        <v>82</v>
      </c>
      <c r="E181" s="30" t="s">
        <v>203</v>
      </c>
      <c r="F181" s="10" t="s">
        <v>21</v>
      </c>
      <c r="G181" s="10">
        <v>10</v>
      </c>
      <c r="H181" s="40">
        <v>44896</v>
      </c>
      <c r="I181" s="37">
        <f t="shared" si="7"/>
        <v>10</v>
      </c>
      <c r="J181" s="37">
        <f t="shared" si="8"/>
        <v>10</v>
      </c>
      <c r="K181" s="33">
        <f>K182</f>
        <v>11495.14</v>
      </c>
      <c r="L181" s="33">
        <f>L182</f>
        <v>134635.64000000001</v>
      </c>
      <c r="M181" s="33">
        <f>M182</f>
        <v>134635.64000000001</v>
      </c>
    </row>
    <row r="182" spans="1:13" ht="110.25" x14ac:dyDescent="0.25">
      <c r="A182" s="17" t="s">
        <v>66</v>
      </c>
      <c r="B182" s="21" t="s">
        <v>202</v>
      </c>
      <c r="C182" s="17" t="s">
        <v>58</v>
      </c>
      <c r="D182" s="21" t="s">
        <v>83</v>
      </c>
      <c r="E182" s="21" t="s">
        <v>203</v>
      </c>
      <c r="F182" s="17" t="s">
        <v>21</v>
      </c>
      <c r="G182" s="17">
        <v>10</v>
      </c>
      <c r="H182" s="22">
        <v>44896</v>
      </c>
      <c r="I182" s="37">
        <f t="shared" si="7"/>
        <v>10</v>
      </c>
      <c r="J182" s="37">
        <f t="shared" si="8"/>
        <v>10</v>
      </c>
      <c r="K182" s="60">
        <v>11495.14</v>
      </c>
      <c r="L182" s="60">
        <v>134635.64000000001</v>
      </c>
      <c r="M182" s="60">
        <v>134635.64000000001</v>
      </c>
    </row>
    <row r="183" spans="1:13" ht="110.25" x14ac:dyDescent="0.25">
      <c r="A183" s="10" t="s">
        <v>66</v>
      </c>
      <c r="B183" s="30" t="s">
        <v>211</v>
      </c>
      <c r="C183" s="10" t="s">
        <v>7</v>
      </c>
      <c r="D183" s="30" t="s">
        <v>212</v>
      </c>
      <c r="E183" s="10" t="s">
        <v>214</v>
      </c>
      <c r="F183" s="10" t="s">
        <v>21</v>
      </c>
      <c r="G183" s="10" t="s">
        <v>215</v>
      </c>
      <c r="H183" s="40">
        <v>44896</v>
      </c>
      <c r="I183" s="26">
        <f t="shared" ref="I183:J188" si="9">I184</f>
        <v>0</v>
      </c>
      <c r="J183" s="26">
        <f t="shared" si="9"/>
        <v>0</v>
      </c>
      <c r="K183" s="33">
        <v>5169.24</v>
      </c>
      <c r="L183" s="33">
        <v>0</v>
      </c>
      <c r="M183" s="33">
        <v>0</v>
      </c>
    </row>
    <row r="184" spans="1:13" ht="47.25" x14ac:dyDescent="0.25">
      <c r="A184" s="17" t="s">
        <v>66</v>
      </c>
      <c r="B184" s="21" t="s">
        <v>211</v>
      </c>
      <c r="C184" s="17" t="s">
        <v>58</v>
      </c>
      <c r="D184" s="21" t="s">
        <v>213</v>
      </c>
      <c r="E184" s="17" t="s">
        <v>214</v>
      </c>
      <c r="F184" s="17" t="s">
        <v>21</v>
      </c>
      <c r="G184" s="17" t="s">
        <v>215</v>
      </c>
      <c r="H184" s="22">
        <v>44896</v>
      </c>
      <c r="I184" s="26">
        <f t="shared" si="9"/>
        <v>0</v>
      </c>
      <c r="J184" s="26">
        <f t="shared" si="9"/>
        <v>0</v>
      </c>
      <c r="K184" s="60">
        <v>5169.24</v>
      </c>
      <c r="L184" s="60">
        <f t="shared" ref="L184:M188" si="10">L185</f>
        <v>0</v>
      </c>
      <c r="M184" s="60">
        <f t="shared" si="10"/>
        <v>0</v>
      </c>
    </row>
    <row r="185" spans="1:13" ht="78.75" x14ac:dyDescent="0.25">
      <c r="A185" s="10" t="s">
        <v>66</v>
      </c>
      <c r="B185" s="30" t="s">
        <v>242</v>
      </c>
      <c r="C185" s="10" t="s">
        <v>7</v>
      </c>
      <c r="D185" s="30" t="s">
        <v>245</v>
      </c>
      <c r="E185" s="21" t="s">
        <v>13</v>
      </c>
      <c r="F185" s="10" t="s">
        <v>14</v>
      </c>
      <c r="G185" s="10" t="s">
        <v>246</v>
      </c>
      <c r="H185" s="40">
        <v>44896</v>
      </c>
      <c r="I185" s="26">
        <f t="shared" si="9"/>
        <v>0</v>
      </c>
      <c r="J185" s="26">
        <f t="shared" si="9"/>
        <v>0</v>
      </c>
      <c r="K185" s="33">
        <f>K186</f>
        <v>17187.919999999998</v>
      </c>
      <c r="L185" s="33">
        <f t="shared" si="10"/>
        <v>0</v>
      </c>
      <c r="M185" s="33">
        <f t="shared" si="10"/>
        <v>0</v>
      </c>
    </row>
    <row r="186" spans="1:13" ht="47.25" x14ac:dyDescent="0.25">
      <c r="A186" s="17" t="s">
        <v>66</v>
      </c>
      <c r="B186" s="21" t="s">
        <v>242</v>
      </c>
      <c r="C186" s="17" t="s">
        <v>58</v>
      </c>
      <c r="D186" s="21" t="s">
        <v>244</v>
      </c>
      <c r="E186" s="21" t="s">
        <v>13</v>
      </c>
      <c r="F186" s="17" t="s">
        <v>14</v>
      </c>
      <c r="G186" s="17" t="s">
        <v>246</v>
      </c>
      <c r="H186" s="22">
        <v>44896</v>
      </c>
      <c r="I186" s="26">
        <f t="shared" si="9"/>
        <v>0</v>
      </c>
      <c r="J186" s="26">
        <f t="shared" si="9"/>
        <v>0</v>
      </c>
      <c r="K186" s="60">
        <v>17187.919999999998</v>
      </c>
      <c r="L186" s="60">
        <f t="shared" si="10"/>
        <v>0</v>
      </c>
      <c r="M186" s="60">
        <f t="shared" si="10"/>
        <v>0</v>
      </c>
    </row>
    <row r="187" spans="1:13" ht="94.5" x14ac:dyDescent="0.25">
      <c r="A187" s="10" t="s">
        <v>66</v>
      </c>
      <c r="B187" s="30" t="s">
        <v>243</v>
      </c>
      <c r="C187" s="10" t="s">
        <v>7</v>
      </c>
      <c r="D187" s="30" t="s">
        <v>247</v>
      </c>
      <c r="E187" s="10" t="s">
        <v>249</v>
      </c>
      <c r="F187" s="10" t="s">
        <v>21</v>
      </c>
      <c r="G187" s="10" t="s">
        <v>248</v>
      </c>
      <c r="H187" s="40">
        <v>44896</v>
      </c>
      <c r="I187" s="26">
        <f t="shared" si="9"/>
        <v>0</v>
      </c>
      <c r="J187" s="26">
        <f t="shared" si="9"/>
        <v>0</v>
      </c>
      <c r="K187" s="33">
        <f>K188</f>
        <v>2096.2399999999998</v>
      </c>
      <c r="L187" s="33">
        <f t="shared" si="10"/>
        <v>0</v>
      </c>
      <c r="M187" s="33">
        <f t="shared" si="10"/>
        <v>0</v>
      </c>
    </row>
    <row r="188" spans="1:13" ht="47.25" x14ac:dyDescent="0.25">
      <c r="A188" s="17" t="s">
        <v>66</v>
      </c>
      <c r="B188" s="21" t="s">
        <v>243</v>
      </c>
      <c r="C188" s="17" t="s">
        <v>58</v>
      </c>
      <c r="D188" s="56" t="s">
        <v>250</v>
      </c>
      <c r="E188" s="21" t="s">
        <v>249</v>
      </c>
      <c r="F188" s="17" t="s">
        <v>21</v>
      </c>
      <c r="G188" s="17" t="s">
        <v>248</v>
      </c>
      <c r="H188" s="22">
        <v>44896</v>
      </c>
      <c r="I188" s="26">
        <f t="shared" si="9"/>
        <v>0</v>
      </c>
      <c r="J188" s="26">
        <f t="shared" si="9"/>
        <v>0</v>
      </c>
      <c r="K188" s="60">
        <v>2096.2399999999998</v>
      </c>
      <c r="L188" s="60">
        <f t="shared" si="10"/>
        <v>0</v>
      </c>
      <c r="M188" s="60">
        <f t="shared" si="10"/>
        <v>0</v>
      </c>
    </row>
  </sheetData>
  <mergeCells count="76">
    <mergeCell ref="E151:J151"/>
    <mergeCell ref="A151:A153"/>
    <mergeCell ref="B151:B153"/>
    <mergeCell ref="C151:C153"/>
    <mergeCell ref="D151:D153"/>
    <mergeCell ref="A69:A72"/>
    <mergeCell ref="B69:B72"/>
    <mergeCell ref="C69:C72"/>
    <mergeCell ref="D69:D72"/>
    <mergeCell ref="E69:J69"/>
    <mergeCell ref="A73:A75"/>
    <mergeCell ref="B73:B75"/>
    <mergeCell ref="C73:C75"/>
    <mergeCell ref="D73:D75"/>
    <mergeCell ref="E73:J73"/>
    <mergeCell ref="D67:D68"/>
    <mergeCell ref="A46:A47"/>
    <mergeCell ref="B46:B47"/>
    <mergeCell ref="C46:C47"/>
    <mergeCell ref="D46:D47"/>
    <mergeCell ref="A52:A53"/>
    <mergeCell ref="B52:B53"/>
    <mergeCell ref="C52:C53"/>
    <mergeCell ref="D52:D53"/>
    <mergeCell ref="A56:A57"/>
    <mergeCell ref="B56:B57"/>
    <mergeCell ref="C56:C57"/>
    <mergeCell ref="D56:D57"/>
    <mergeCell ref="D59:D60"/>
    <mergeCell ref="A41:A42"/>
    <mergeCell ref="B41:B42"/>
    <mergeCell ref="C41:C42"/>
    <mergeCell ref="D41:D42"/>
    <mergeCell ref="A43:A44"/>
    <mergeCell ref="B43:B44"/>
    <mergeCell ref="C43:C44"/>
    <mergeCell ref="D43:D44"/>
    <mergeCell ref="A35:A36"/>
    <mergeCell ref="B35:B36"/>
    <mergeCell ref="C35:C36"/>
    <mergeCell ref="D35:D36"/>
    <mergeCell ref="A37:A38"/>
    <mergeCell ref="B37:B38"/>
    <mergeCell ref="C37:C38"/>
    <mergeCell ref="D37:D38"/>
    <mergeCell ref="E30:J30"/>
    <mergeCell ref="A31:A32"/>
    <mergeCell ref="B31:B32"/>
    <mergeCell ref="C31:C32"/>
    <mergeCell ref="D31:D32"/>
    <mergeCell ref="A33:A34"/>
    <mergeCell ref="B33:B34"/>
    <mergeCell ref="C33:C34"/>
    <mergeCell ref="D33:D34"/>
    <mergeCell ref="A10:A11"/>
    <mergeCell ref="B10:B11"/>
    <mergeCell ref="C10:C11"/>
    <mergeCell ref="D10:D11"/>
    <mergeCell ref="D19:D20"/>
    <mergeCell ref="E21:J21"/>
    <mergeCell ref="L5:L7"/>
    <mergeCell ref="M5:M7"/>
    <mergeCell ref="G6:H6"/>
    <mergeCell ref="I6:I7"/>
    <mergeCell ref="J6:J7"/>
    <mergeCell ref="E9:J9"/>
    <mergeCell ref="A4:A7"/>
    <mergeCell ref="B4:B7"/>
    <mergeCell ref="C4:C7"/>
    <mergeCell ref="D4:D7"/>
    <mergeCell ref="E4:J4"/>
    <mergeCell ref="K4:M4"/>
    <mergeCell ref="E5:E7"/>
    <mergeCell ref="F5:F7"/>
    <mergeCell ref="G5:J5"/>
    <mergeCell ref="K5:K7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РТДК 29.11.22 №1189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Голицына Маргарита Женисовна</dc:creator>
  <cp:lastModifiedBy>Голицына Маргарита  Женисовна</cp:lastModifiedBy>
  <cp:lastPrinted>2022-12-02T09:02:37Z</cp:lastPrinted>
  <dcterms:created xsi:type="dcterms:W3CDTF">2015-06-05T18:19:34Z</dcterms:created>
  <dcterms:modified xsi:type="dcterms:W3CDTF">2022-12-05T08:50:54Z</dcterms:modified>
</cp:coreProperties>
</file>